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dzhankasimov.OMG\Desktop\"/>
    </mc:Choice>
  </mc:AlternateContent>
  <bookViews>
    <workbookView xWindow="0" yWindow="0" windowWidth="30720" windowHeight="13380"/>
  </bookViews>
  <sheets>
    <sheet name="аренда 180ед УЭЦН на 25-28гг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E43" i="2" l="1"/>
  <c r="G43" i="2"/>
  <c r="E42" i="2"/>
  <c r="H15" i="2" l="1"/>
  <c r="D15" i="2" l="1"/>
  <c r="B15" i="2" s="1"/>
  <c r="B4" i="2"/>
  <c r="F15" i="2" l="1"/>
  <c r="F42" i="2" l="1"/>
  <c r="D47" i="2"/>
  <c r="D46" i="2"/>
  <c r="D45" i="2"/>
  <c r="D44" i="2"/>
  <c r="D43" i="2"/>
  <c r="D42" i="2"/>
  <c r="D20" i="2"/>
  <c r="H18" i="2"/>
  <c r="F18" i="2"/>
  <c r="G18" i="2"/>
  <c r="D51" i="2" l="1"/>
  <c r="D16" i="2"/>
  <c r="G27" i="2" l="1"/>
  <c r="H27" i="2" s="1"/>
  <c r="F27" i="2"/>
  <c r="E29" i="2"/>
  <c r="E38" i="2" s="1"/>
  <c r="E47" i="2" s="1"/>
  <c r="E28" i="2"/>
  <c r="E37" i="2" s="1"/>
  <c r="E27" i="2"/>
  <c r="E36" i="2" s="1"/>
  <c r="E26" i="2"/>
  <c r="G26" i="2" s="1"/>
  <c r="E25" i="2"/>
  <c r="G25" i="2" s="1"/>
  <c r="D56" i="2"/>
  <c r="D55" i="2"/>
  <c r="D54" i="2"/>
  <c r="D53" i="2"/>
  <c r="D52" i="2"/>
  <c r="D38" i="2"/>
  <c r="D37" i="2"/>
  <c r="D36" i="2"/>
  <c r="D35" i="2"/>
  <c r="D34" i="2"/>
  <c r="D33" i="2"/>
  <c r="D29" i="2"/>
  <c r="D28" i="2"/>
  <c r="D27" i="2"/>
  <c r="D26" i="2"/>
  <c r="D25" i="2"/>
  <c r="D24" i="2"/>
  <c r="D19" i="2"/>
  <c r="D18" i="2"/>
  <c r="D17" i="2"/>
  <c r="E34" i="2"/>
  <c r="G34" i="2" s="1"/>
  <c r="H34" i="2" s="1"/>
  <c r="G16" i="2"/>
  <c r="G15" i="2"/>
  <c r="G17" i="2"/>
  <c r="H17" i="2" s="1"/>
  <c r="G19" i="2"/>
  <c r="H19" i="2" s="1"/>
  <c r="G20" i="2"/>
  <c r="F20" i="2" s="1"/>
  <c r="B11" i="2"/>
  <c r="B3" i="2"/>
  <c r="B5" i="2"/>
  <c r="B6" i="2"/>
  <c r="B7" i="2"/>
  <c r="B8" i="2"/>
  <c r="B9" i="2"/>
  <c r="B10" i="2"/>
  <c r="H16" i="2" l="1"/>
  <c r="F16" i="2"/>
  <c r="G28" i="2"/>
  <c r="B18" i="2"/>
  <c r="G29" i="2"/>
  <c r="B27" i="2"/>
  <c r="F25" i="2"/>
  <c r="B25" i="2" s="1"/>
  <c r="H25" i="2"/>
  <c r="G47" i="2"/>
  <c r="E56" i="2"/>
  <c r="G56" i="2" s="1"/>
  <c r="F26" i="2"/>
  <c r="H26" i="2"/>
  <c r="B26" i="2" s="1"/>
  <c r="G36" i="2"/>
  <c r="E45" i="2"/>
  <c r="F19" i="2"/>
  <c r="B19" i="2" s="1"/>
  <c r="F34" i="2"/>
  <c r="B34" i="2" s="1"/>
  <c r="E35" i="2"/>
  <c r="G35" i="2" s="1"/>
  <c r="G38" i="2"/>
  <c r="F17" i="2"/>
  <c r="B17" i="2" s="1"/>
  <c r="H20" i="2"/>
  <c r="B20" i="2" s="1"/>
  <c r="B16" i="2" l="1"/>
  <c r="H29" i="2"/>
  <c r="F29" i="2"/>
  <c r="H28" i="2"/>
  <c r="F28" i="2"/>
  <c r="G45" i="2"/>
  <c r="E54" i="2"/>
  <c r="G54" i="2" s="1"/>
  <c r="F36" i="2"/>
  <c r="H36" i="2"/>
  <c r="E52" i="2"/>
  <c r="G52" i="2" s="1"/>
  <c r="H35" i="2"/>
  <c r="F35" i="2"/>
  <c r="H56" i="2"/>
  <c r="F56" i="2"/>
  <c r="F47" i="2"/>
  <c r="H47" i="2"/>
  <c r="H38" i="2"/>
  <c r="F38" i="2"/>
  <c r="B38" i="2" s="1"/>
  <c r="B35" i="2" l="1"/>
  <c r="B29" i="2"/>
  <c r="B56" i="2"/>
  <c r="B36" i="2"/>
  <c r="B47" i="2"/>
  <c r="B28" i="2"/>
  <c r="F52" i="2"/>
  <c r="H52" i="2"/>
  <c r="H54" i="2"/>
  <c r="F54" i="2"/>
  <c r="B54" i="2" s="1"/>
  <c r="H43" i="2"/>
  <c r="F43" i="2"/>
  <c r="H45" i="2"/>
  <c r="F45" i="2"/>
  <c r="E44" i="2"/>
  <c r="E24" i="2"/>
  <c r="E33" i="2" s="1"/>
  <c r="B45" i="2" l="1"/>
  <c r="B52" i="2"/>
  <c r="B43" i="2"/>
  <c r="G24" i="2"/>
  <c r="E46" i="2"/>
  <c r="G46" i="2" s="1"/>
  <c r="G37" i="2"/>
  <c r="G44" i="2"/>
  <c r="E53" i="2"/>
  <c r="G53" i="2" s="1"/>
  <c r="F46" i="2" l="1"/>
  <c r="H46" i="2"/>
  <c r="F53" i="2"/>
  <c r="H53" i="2"/>
  <c r="H44" i="2"/>
  <c r="F44" i="2"/>
  <c r="F37" i="2"/>
  <c r="H37" i="2"/>
  <c r="G33" i="2"/>
  <c r="F24" i="2"/>
  <c r="H24" i="2"/>
  <c r="E55" i="2"/>
  <c r="G55" i="2" s="1"/>
  <c r="B24" i="2" l="1"/>
  <c r="B37" i="2"/>
  <c r="B44" i="2"/>
  <c r="I61" i="2" s="1"/>
  <c r="B53" i="2"/>
  <c r="B46" i="2"/>
  <c r="H55" i="2"/>
  <c r="F55" i="2"/>
  <c r="B55" i="2" s="1"/>
  <c r="H33" i="2"/>
  <c r="F33" i="2"/>
  <c r="E51" i="2"/>
  <c r="G51" i="2" s="1"/>
  <c r="G42" i="2"/>
  <c r="I62" i="2" l="1"/>
  <c r="B33" i="2"/>
  <c r="H42" i="2"/>
  <c r="B42" i="2" s="1"/>
  <c r="F51" i="2"/>
  <c r="H51" i="2"/>
  <c r="I60" i="2" l="1"/>
  <c r="B51" i="2"/>
</calcChain>
</file>

<file path=xl/comments1.xml><?xml version="1.0" encoding="utf-8"?>
<comments xmlns="http://schemas.openxmlformats.org/spreadsheetml/2006/main">
  <authors>
    <author>Кудайбергенов Динмухаммед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потенциальным поставщиком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204"/>
          </rPr>
          <t>Кудайбергенов Динмухаммед:</t>
        </r>
        <r>
          <rPr>
            <sz val="9"/>
            <color indexed="81"/>
            <rFont val="Tahoma"/>
            <family val="2"/>
            <charset val="204"/>
          </rPr>
          <t xml:space="preserve">
Высчитывается от соотношения Элемента ССВ3 деленного на количество суток в году (наработка сутки/365)</t>
        </r>
      </text>
    </comment>
  </commentList>
</comments>
</file>

<file path=xl/sharedStrings.xml><?xml version="1.0" encoding="utf-8"?>
<sst xmlns="http://schemas.openxmlformats.org/spreadsheetml/2006/main" count="123" uniqueCount="55">
  <si>
    <t>Формула расчета Совокупной стоимости владения для аренды нефтедобычных насосов</t>
  </si>
  <si>
    <t>Период аренды, лет:</t>
  </si>
  <si>
    <t>количество скважино-суток</t>
  </si>
  <si>
    <t>План сумма за скважино-сутки, тенге/сут</t>
  </si>
  <si>
    <t>Поставщик</t>
  </si>
  <si>
    <t>Элемент ССВ 1</t>
  </si>
  <si>
    <t>Элемент ССВ 2</t>
  </si>
  <si>
    <t>Элемент ССВ 3</t>
  </si>
  <si>
    <t>Цена за сутко-прокат, тенге/сутки</t>
  </si>
  <si>
    <t>частота замены насоса в год, план/факт наработка/365 дней</t>
  </si>
  <si>
    <t>Поставщик А</t>
  </si>
  <si>
    <t>Вводные данные для расчета элементов ССВ</t>
  </si>
  <si>
    <t>1. Элемент ССВ 2</t>
  </si>
  <si>
    <t>2. Элемент ССВ 3</t>
  </si>
  <si>
    <t>Среднесуточный дебит нефти, тонн</t>
  </si>
  <si>
    <t>Выручка (нетбэк) от 1 тонны нефти, тенге</t>
  </si>
  <si>
    <t>Средний срок ремонта скважин, сутки</t>
  </si>
  <si>
    <t>3. Элемент ССВ 4</t>
  </si>
  <si>
    <t>Средние затраты на ПРС, в млн.тенге</t>
  </si>
  <si>
    <t>Заполнено потенциальным поставщиком</t>
  </si>
  <si>
    <t>наимнование потенциального поставщика</t>
  </si>
  <si>
    <t>ФИО, должность заполнившего форму ССВ</t>
  </si>
  <si>
    <t>Печать</t>
  </si>
  <si>
    <t>Пример расчета ССВ для аренды УЭЦН</t>
  </si>
  <si>
    <t>Поставщик Б</t>
  </si>
  <si>
    <t>Поставщик В</t>
  </si>
  <si>
    <t>Стоимость денег в % или в зависимости от установленных  показателей</t>
  </si>
  <si>
    <r>
      <t xml:space="preserve">Совокупная стоимость аренды насосов на </t>
    </r>
    <r>
      <rPr>
        <b/>
        <sz val="11"/>
        <color rgb="FFFF0000"/>
        <rFont val="Calibri"/>
        <family val="2"/>
        <charset val="204"/>
        <scheme val="minor"/>
      </rPr>
      <t>2025</t>
    </r>
    <r>
      <rPr>
        <sz val="11"/>
        <color theme="1"/>
        <rFont val="Calibri"/>
        <family val="2"/>
        <charset val="204"/>
        <scheme val="minor"/>
      </rPr>
      <t xml:space="preserve"> год, тенге</t>
    </r>
  </si>
  <si>
    <r>
      <t xml:space="preserve">Совокупная стоимость аренды насосов на </t>
    </r>
    <r>
      <rPr>
        <b/>
        <sz val="11"/>
        <color rgb="FFFF0000"/>
        <rFont val="Calibri"/>
        <family val="2"/>
        <charset val="204"/>
        <scheme val="minor"/>
      </rPr>
      <t>2026</t>
    </r>
    <r>
      <rPr>
        <sz val="11"/>
        <color theme="1"/>
        <rFont val="Calibri"/>
        <family val="2"/>
        <charset val="204"/>
        <scheme val="minor"/>
      </rPr>
      <t xml:space="preserve"> год, тенге</t>
    </r>
  </si>
  <si>
    <r>
      <t xml:space="preserve">Совокупная стоимость аренды насосов на </t>
    </r>
    <r>
      <rPr>
        <b/>
        <sz val="11"/>
        <color rgb="FFFF0000"/>
        <rFont val="Calibri"/>
        <family val="2"/>
        <charset val="204"/>
        <scheme val="minor"/>
      </rPr>
      <t>2027</t>
    </r>
    <r>
      <rPr>
        <sz val="11"/>
        <color theme="1"/>
        <rFont val="Calibri"/>
        <family val="2"/>
        <charset val="204"/>
        <scheme val="minor"/>
      </rPr>
      <t xml:space="preserve"> год, тенге</t>
    </r>
  </si>
  <si>
    <t>Затраты на замену насоса (при стоимости ПРС в 7,320 млн.тенге), тенге</t>
  </si>
  <si>
    <t>Бюджет закупки 2025г на
месторождения АО ОМГ, тенге:</t>
  </si>
  <si>
    <t>Бюджет закупки 2026г на
месторождения АО ОМГ, тенге:</t>
  </si>
  <si>
    <t>Бюджет закупки 2027г на
месторождения АО ОМГ, тенге:</t>
  </si>
  <si>
    <t>Кол. арендуемых установок: для ЭК выше 139 мм</t>
  </si>
  <si>
    <t>Кол. арендуемых установок: для ЭК 114 мм</t>
  </si>
  <si>
    <r>
      <rPr>
        <b/>
        <sz val="11"/>
        <rFont val="Calibri"/>
        <family val="2"/>
        <charset val="204"/>
        <scheme val="minor"/>
      </rPr>
      <t xml:space="preserve">** </t>
    </r>
    <r>
      <rPr>
        <sz val="11"/>
        <rFont val="Calibri"/>
        <family val="2"/>
        <charset val="204"/>
        <scheme val="minor"/>
      </rPr>
      <t>гарантийная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наработка, не менее 365 суток и не более 386 суток с обеспечением ежегодного прироста + 5%</t>
    </r>
  </si>
  <si>
    <t>Потери от простоя скважин (вводные данные для расчета элекментов ССВ)</t>
  </si>
  <si>
    <t>Стоимость аренды насосов на период 2025г., тенге</t>
  </si>
  <si>
    <t>Стоимость аренды насосов на период 2026г., тенге</t>
  </si>
  <si>
    <t>Стоимость аренды насосов на период 2027г., тенге</t>
  </si>
  <si>
    <r>
      <rPr>
        <b/>
        <sz val="11"/>
        <rFont val="Calibri"/>
        <family val="2"/>
        <charset val="204"/>
        <scheme val="minor"/>
      </rPr>
      <t xml:space="preserve">** </t>
    </r>
    <r>
      <rPr>
        <sz val="11"/>
        <rFont val="Calibri"/>
        <family val="2"/>
        <charset val="204"/>
        <scheme val="minor"/>
      </rPr>
      <t>гарантийная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наработка, не менее 383 суток и не более 405 суток с обеспечением ежегодного прироста + 5%</t>
    </r>
  </si>
  <si>
    <r>
      <rPr>
        <b/>
        <sz val="11"/>
        <rFont val="Calibri"/>
        <family val="2"/>
        <charset val="204"/>
        <scheme val="minor"/>
      </rPr>
      <t xml:space="preserve">** </t>
    </r>
    <r>
      <rPr>
        <sz val="11"/>
        <rFont val="Calibri"/>
        <family val="2"/>
        <charset val="204"/>
        <scheme val="minor"/>
      </rPr>
      <t>гарантийная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наработка, не менее 402 суток и не более 426 суток с обеспечением ежегодного прироста + 5%</t>
    </r>
  </si>
  <si>
    <r>
      <rPr>
        <b/>
        <sz val="11"/>
        <rFont val="Calibri"/>
        <family val="2"/>
        <charset val="204"/>
        <scheme val="minor"/>
      </rPr>
      <t xml:space="preserve">** </t>
    </r>
    <r>
      <rPr>
        <sz val="11"/>
        <rFont val="Calibri"/>
        <family val="2"/>
        <charset val="204"/>
        <scheme val="minor"/>
      </rPr>
      <t>гарантийная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наработка, не менее 423 суток и не более 447 суток с обеспечением ежегодного прироста + 5%</t>
    </r>
  </si>
  <si>
    <r>
      <rPr>
        <b/>
        <sz val="11"/>
        <rFont val="Calibri"/>
        <family val="2"/>
        <charset val="204"/>
        <scheme val="minor"/>
      </rPr>
      <t xml:space="preserve">** </t>
    </r>
    <r>
      <rPr>
        <sz val="11"/>
        <rFont val="Calibri"/>
        <family val="2"/>
        <charset val="204"/>
        <scheme val="minor"/>
      </rPr>
      <t>гарантийная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наработка, не менее 444 суток и не более 469 суток с обеспечением ежегодного прироста + 5%</t>
    </r>
  </si>
  <si>
    <t>Бюджет закупки 2028г на
месторождения АО ОМГ, тенге:</t>
  </si>
  <si>
    <r>
      <t xml:space="preserve">Совокупная стоимость аренды насосов на </t>
    </r>
    <r>
      <rPr>
        <b/>
        <sz val="11"/>
        <color rgb="FFFF0000"/>
        <rFont val="Calibri"/>
        <family val="2"/>
        <charset val="204"/>
        <scheme val="minor"/>
      </rPr>
      <t>2028</t>
    </r>
    <r>
      <rPr>
        <sz val="11"/>
        <color theme="1"/>
        <rFont val="Calibri"/>
        <family val="2"/>
        <charset val="204"/>
        <scheme val="minor"/>
      </rPr>
      <t xml:space="preserve"> год, тенге</t>
    </r>
  </si>
  <si>
    <t>Стоимость аренды насосов на период 2028г., тенге</t>
  </si>
  <si>
    <t>Потенциальным поставщикам необходимо заполнить ячейки отмеченные желтым цветом</t>
  </si>
  <si>
    <t>Количество скважино суток на 2025-2028 годы месторождения АО ОМГ  указаны по утвержденному плану закупок, фактическое освоение возможно будет изменено в сторону уменьшения или увеличения в зависимости от производственной необходимости Заказчика и даты фактического начала исполнения договора (кнопочный пуск)</t>
  </si>
  <si>
    <t>Бюджет закупки 2029г на
месторождения АО ОМГ, тенге:</t>
  </si>
  <si>
    <r>
      <t xml:space="preserve">Совокупная стоимость аренды насосов на </t>
    </r>
    <r>
      <rPr>
        <b/>
        <sz val="11"/>
        <color rgb="FFFF0000"/>
        <rFont val="Calibri"/>
        <family val="2"/>
        <charset val="204"/>
        <scheme val="minor"/>
      </rPr>
      <t>2029</t>
    </r>
    <r>
      <rPr>
        <sz val="11"/>
        <color theme="1"/>
        <rFont val="Calibri"/>
        <family val="2"/>
        <charset val="204"/>
        <scheme val="minor"/>
      </rPr>
      <t xml:space="preserve"> год, тенге</t>
    </r>
  </si>
  <si>
    <t>Победителем тендера (лота) признается потенциальный поставщик с наименьшим суммарным значением ССВ за 2025 - 2028 года</t>
  </si>
  <si>
    <t>** не допускается предоставление гарантийной наработки со значениями ниже 365 дней и превышающими 386 дней на первый год, исходя из текущего МРП 145 суток умноженное на 2,66.</t>
  </si>
  <si>
    <t>* не допускается предоставление стоимости сутко проката со значениями превышающими установленную  стоимость скважино-сутки на соответствующий год (на УЭЦН для ЭК 139 мм и выше - 95467 тенге/сут, для УЭЦН ЭК 114 мм - 105221 тенге/сут).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</si>
</sst>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0.000"/>
    <numFmt numFmtId="167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136072</xdr:colOff>
      <xdr:row>14</xdr:row>
      <xdr:rowOff>204107</xdr:rowOff>
    </xdr:from>
    <xdr:to>
      <xdr:col>4</xdr:col>
      <xdr:colOff>762000</xdr:colOff>
      <xdr:row>57</xdr:row>
      <xdr:rowOff>122465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6041572" y="3614057"/>
          <a:ext cx="625928" cy="43189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1197430</xdr:colOff>
      <xdr:row>5</xdr:row>
      <xdr:rowOff>54429</xdr:rowOff>
    </xdr:from>
    <xdr:to>
      <xdr:col>11</xdr:col>
      <xdr:colOff>0</xdr:colOff>
      <xdr:row>9</xdr:row>
      <xdr:rowOff>231322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H="1">
          <a:off x="15607394" y="1319893"/>
          <a:ext cx="816427" cy="1238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1</xdr:row>
      <xdr:rowOff>190502</xdr:rowOff>
    </xdr:from>
    <xdr:to>
      <xdr:col>11</xdr:col>
      <xdr:colOff>0</xdr:colOff>
      <xdr:row>5</xdr:row>
      <xdr:rowOff>40822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 flipH="1" flipV="1">
          <a:off x="15607397" y="394609"/>
          <a:ext cx="816424" cy="9116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136072</xdr:colOff>
      <xdr:row>18</xdr:row>
      <xdr:rowOff>206829</xdr:rowOff>
    </xdr:from>
    <xdr:to>
      <xdr:col>4</xdr:col>
      <xdr:colOff>990600</xdr:colOff>
      <xdr:row>57</xdr:row>
      <xdr:rowOff>122466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 flipV="1">
          <a:off x="6203497" y="5826579"/>
          <a:ext cx="854528" cy="12869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</xdr:colOff>
      <xdr:row>14</xdr:row>
      <xdr:rowOff>0</xdr:rowOff>
    </xdr:from>
    <xdr:to>
      <xdr:col>7</xdr:col>
      <xdr:colOff>1333500</xdr:colOff>
      <xdr:row>14</xdr:row>
      <xdr:rowOff>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flipH="1">
          <a:off x="6177643" y="5374821"/>
          <a:ext cx="742950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3</xdr:row>
      <xdr:rowOff>190503</xdr:rowOff>
    </xdr:from>
    <xdr:to>
      <xdr:col>11</xdr:col>
      <xdr:colOff>0</xdr:colOff>
      <xdr:row>5</xdr:row>
      <xdr:rowOff>27215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 flipH="1" flipV="1">
          <a:off x="15607397" y="925289"/>
          <a:ext cx="816424" cy="3673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5</xdr:row>
      <xdr:rowOff>40822</xdr:rowOff>
    </xdr:from>
    <xdr:to>
      <xdr:col>10</xdr:col>
      <xdr:colOff>707571</xdr:colOff>
      <xdr:row>5</xdr:row>
      <xdr:rowOff>190502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 flipH="1">
          <a:off x="15607397" y="1306286"/>
          <a:ext cx="802817" cy="1496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1197433</xdr:colOff>
      <xdr:row>5</xdr:row>
      <xdr:rowOff>40822</xdr:rowOff>
    </xdr:from>
    <xdr:to>
      <xdr:col>11</xdr:col>
      <xdr:colOff>0</xdr:colOff>
      <xdr:row>7</xdr:row>
      <xdr:rowOff>190503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 flipH="1">
          <a:off x="15607397" y="1306286"/>
          <a:ext cx="816424" cy="6803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4"/>
  <sheetViews>
    <sheetView tabSelected="1" zoomScale="70" zoomScaleNormal="70" workbookViewId="0">
      <pane ySplit="11" topLeftCell="A12" activePane="bottomLeft" state="frozen"/>
      <selection pane="bottomLeft" activeCell="K27" sqref="K27"/>
    </sheetView>
  </sheetViews>
  <sheetFormatPr defaultColWidth="9.140625" defaultRowHeight="15" x14ac:dyDescent="0.25"/>
  <cols>
    <col min="1" max="1" width="40.140625" style="6" customWidth="1"/>
    <col min="2" max="2" width="20.5703125" style="6" customWidth="1"/>
    <col min="3" max="3" width="31.42578125" style="6" customWidth="1"/>
    <col min="4" max="4" width="16.42578125" style="6" customWidth="1"/>
    <col min="5" max="5" width="34.42578125" style="6" customWidth="1"/>
    <col min="6" max="8" width="20.42578125" style="6" customWidth="1"/>
    <col min="9" max="9" width="20.85546875" style="6" customWidth="1"/>
    <col min="10" max="10" width="19.42578125" style="6" customWidth="1"/>
    <col min="11" max="11" width="10.7109375" style="6" customWidth="1"/>
    <col min="12" max="12" width="20.85546875" style="6" customWidth="1"/>
    <col min="13" max="14" width="9.140625" style="6"/>
    <col min="15" max="15" width="6.140625" style="6" customWidth="1"/>
    <col min="16" max="18" width="9.140625" style="6"/>
    <col min="19" max="19" width="11.5703125" style="6" bestFit="1" customWidth="1"/>
    <col min="20" max="16384" width="9.140625" style="6"/>
  </cols>
  <sheetData>
    <row r="1" spans="1:17" ht="15.75" thickBot="1" x14ac:dyDescent="0.3">
      <c r="A1" s="20" t="s">
        <v>0</v>
      </c>
      <c r="B1" s="5"/>
      <c r="C1" s="5"/>
      <c r="D1" s="5"/>
      <c r="E1" s="5"/>
      <c r="F1" s="5"/>
      <c r="G1" s="5"/>
      <c r="H1" s="5"/>
      <c r="I1" s="5" t="s">
        <v>23</v>
      </c>
      <c r="J1" s="5"/>
      <c r="K1" s="5"/>
      <c r="L1" s="5"/>
      <c r="M1" s="5"/>
      <c r="N1" s="5"/>
      <c r="O1" s="5"/>
      <c r="P1" s="5"/>
      <c r="Q1" s="5"/>
    </row>
    <row r="2" spans="1:17" ht="30" x14ac:dyDescent="0.25">
      <c r="A2" s="54" t="s">
        <v>31</v>
      </c>
      <c r="B2" s="7">
        <f>H2*J2</f>
        <v>719057444</v>
      </c>
      <c r="C2" s="34" t="s">
        <v>34</v>
      </c>
      <c r="D2" s="21">
        <v>45</v>
      </c>
      <c r="E2" s="37" t="s">
        <v>1</v>
      </c>
      <c r="F2" s="33">
        <v>1</v>
      </c>
      <c r="G2" s="37" t="s">
        <v>3</v>
      </c>
      <c r="H2" s="30">
        <v>95467</v>
      </c>
      <c r="I2" s="37" t="s">
        <v>2</v>
      </c>
      <c r="J2" s="7">
        <v>7532</v>
      </c>
      <c r="K2" s="5"/>
      <c r="L2" s="38" t="s">
        <v>49</v>
      </c>
      <c r="M2" s="39"/>
      <c r="N2" s="39"/>
      <c r="O2" s="39"/>
      <c r="P2" s="39"/>
      <c r="Q2" s="40"/>
    </row>
    <row r="3" spans="1:17" ht="30" x14ac:dyDescent="0.25">
      <c r="A3" s="55"/>
      <c r="B3" s="7">
        <f t="shared" ref="B3:B10" si="0">H3*J3</f>
        <v>792524572</v>
      </c>
      <c r="C3" s="34" t="s">
        <v>35</v>
      </c>
      <c r="D3" s="21">
        <v>45</v>
      </c>
      <c r="E3" s="37"/>
      <c r="F3" s="33">
        <v>1</v>
      </c>
      <c r="G3" s="37"/>
      <c r="H3" s="30">
        <v>105221</v>
      </c>
      <c r="I3" s="37"/>
      <c r="J3" s="7">
        <v>7532</v>
      </c>
      <c r="K3" s="5"/>
      <c r="L3" s="41"/>
      <c r="M3" s="42"/>
      <c r="N3" s="42"/>
      <c r="O3" s="42"/>
      <c r="P3" s="42"/>
      <c r="Q3" s="43"/>
    </row>
    <row r="4" spans="1:17" ht="30" x14ac:dyDescent="0.25">
      <c r="A4" s="54" t="s">
        <v>32</v>
      </c>
      <c r="B4" s="7">
        <f>H4*J4</f>
        <v>1542269385</v>
      </c>
      <c r="C4" s="34" t="s">
        <v>34</v>
      </c>
      <c r="D4" s="21">
        <v>45</v>
      </c>
      <c r="E4" s="37" t="s">
        <v>1</v>
      </c>
      <c r="F4" s="33">
        <v>1</v>
      </c>
      <c r="G4" s="37" t="s">
        <v>3</v>
      </c>
      <c r="H4" s="30">
        <v>95467</v>
      </c>
      <c r="I4" s="37" t="s">
        <v>2</v>
      </c>
      <c r="J4" s="7">
        <v>16155</v>
      </c>
      <c r="K4" s="5"/>
      <c r="L4" s="41"/>
      <c r="M4" s="42"/>
      <c r="N4" s="42"/>
      <c r="O4" s="42"/>
      <c r="P4" s="42"/>
      <c r="Q4" s="43"/>
    </row>
    <row r="5" spans="1:17" ht="30" x14ac:dyDescent="0.25">
      <c r="A5" s="55"/>
      <c r="B5" s="7">
        <f t="shared" si="0"/>
        <v>1699845255</v>
      </c>
      <c r="C5" s="34" t="s">
        <v>35</v>
      </c>
      <c r="D5" s="21">
        <v>45</v>
      </c>
      <c r="E5" s="37"/>
      <c r="F5" s="33">
        <v>1</v>
      </c>
      <c r="G5" s="37"/>
      <c r="H5" s="30">
        <v>105221</v>
      </c>
      <c r="I5" s="37"/>
      <c r="J5" s="7">
        <v>16155</v>
      </c>
      <c r="K5" s="5"/>
      <c r="L5" s="41"/>
      <c r="M5" s="42"/>
      <c r="N5" s="42"/>
      <c r="O5" s="42"/>
      <c r="P5" s="42"/>
      <c r="Q5" s="43"/>
    </row>
    <row r="6" spans="1:17" ht="30" x14ac:dyDescent="0.25">
      <c r="A6" s="54" t="s">
        <v>33</v>
      </c>
      <c r="B6" s="7">
        <f t="shared" si="0"/>
        <v>1542269385</v>
      </c>
      <c r="C6" s="34" t="s">
        <v>34</v>
      </c>
      <c r="D6" s="21">
        <v>45</v>
      </c>
      <c r="E6" s="37" t="s">
        <v>1</v>
      </c>
      <c r="F6" s="33">
        <v>1</v>
      </c>
      <c r="G6" s="37" t="s">
        <v>3</v>
      </c>
      <c r="H6" s="30">
        <v>95467</v>
      </c>
      <c r="I6" s="37" t="s">
        <v>2</v>
      </c>
      <c r="J6" s="7">
        <v>16155</v>
      </c>
      <c r="K6" s="5"/>
      <c r="L6" s="41"/>
      <c r="M6" s="42"/>
      <c r="N6" s="42"/>
      <c r="O6" s="42"/>
      <c r="P6" s="42"/>
      <c r="Q6" s="43"/>
    </row>
    <row r="7" spans="1:17" ht="30" x14ac:dyDescent="0.25">
      <c r="A7" s="55"/>
      <c r="B7" s="7">
        <f t="shared" si="0"/>
        <v>1699845255</v>
      </c>
      <c r="C7" s="34" t="s">
        <v>35</v>
      </c>
      <c r="D7" s="21">
        <v>45</v>
      </c>
      <c r="E7" s="37"/>
      <c r="F7" s="33">
        <v>1</v>
      </c>
      <c r="G7" s="37"/>
      <c r="H7" s="30">
        <v>105221</v>
      </c>
      <c r="I7" s="37"/>
      <c r="J7" s="7">
        <v>16155</v>
      </c>
      <c r="K7" s="5"/>
      <c r="L7" s="41"/>
      <c r="M7" s="42"/>
      <c r="N7" s="42"/>
      <c r="O7" s="42"/>
      <c r="P7" s="42"/>
      <c r="Q7" s="43"/>
    </row>
    <row r="8" spans="1:17" ht="30" x14ac:dyDescent="0.25">
      <c r="A8" s="54" t="s">
        <v>45</v>
      </c>
      <c r="B8" s="7">
        <f t="shared" si="0"/>
        <v>1546565400</v>
      </c>
      <c r="C8" s="34" t="s">
        <v>34</v>
      </c>
      <c r="D8" s="21">
        <v>45</v>
      </c>
      <c r="E8" s="37" t="s">
        <v>1</v>
      </c>
      <c r="F8" s="33">
        <v>1</v>
      </c>
      <c r="G8" s="37" t="s">
        <v>3</v>
      </c>
      <c r="H8" s="30">
        <v>95467</v>
      </c>
      <c r="I8" s="37" t="s">
        <v>2</v>
      </c>
      <c r="J8" s="7">
        <v>16200</v>
      </c>
      <c r="K8" s="5"/>
      <c r="L8" s="41"/>
      <c r="M8" s="42"/>
      <c r="N8" s="42"/>
      <c r="O8" s="42"/>
      <c r="P8" s="42"/>
      <c r="Q8" s="43"/>
    </row>
    <row r="9" spans="1:17" ht="30" x14ac:dyDescent="0.25">
      <c r="A9" s="55"/>
      <c r="B9" s="7">
        <f t="shared" si="0"/>
        <v>1704580200</v>
      </c>
      <c r="C9" s="34" t="s">
        <v>35</v>
      </c>
      <c r="D9" s="21">
        <v>45</v>
      </c>
      <c r="E9" s="37"/>
      <c r="F9" s="33">
        <v>1</v>
      </c>
      <c r="G9" s="37"/>
      <c r="H9" s="30">
        <v>105221</v>
      </c>
      <c r="I9" s="37"/>
      <c r="J9" s="7">
        <v>16200</v>
      </c>
      <c r="K9" s="5"/>
      <c r="L9" s="41"/>
      <c r="M9" s="42"/>
      <c r="N9" s="42"/>
      <c r="O9" s="42"/>
      <c r="P9" s="42"/>
      <c r="Q9" s="43"/>
    </row>
    <row r="10" spans="1:17" ht="30" hidden="1" x14ac:dyDescent="0.25">
      <c r="A10" s="37" t="s">
        <v>50</v>
      </c>
      <c r="B10" s="7">
        <f t="shared" si="0"/>
        <v>825144200</v>
      </c>
      <c r="C10" s="34" t="s">
        <v>34</v>
      </c>
      <c r="D10" s="21">
        <v>25</v>
      </c>
      <c r="E10" s="37" t="s">
        <v>1</v>
      </c>
      <c r="F10" s="33">
        <v>1</v>
      </c>
      <c r="G10" s="37" t="s">
        <v>3</v>
      </c>
      <c r="H10" s="30">
        <v>95947</v>
      </c>
      <c r="I10" s="37" t="s">
        <v>2</v>
      </c>
      <c r="J10" s="7">
        <v>8600</v>
      </c>
      <c r="K10" s="5"/>
      <c r="L10" s="41"/>
      <c r="M10" s="42"/>
      <c r="N10" s="42"/>
      <c r="O10" s="42"/>
      <c r="P10" s="42"/>
      <c r="Q10" s="43"/>
    </row>
    <row r="11" spans="1:17" ht="30" hidden="1" x14ac:dyDescent="0.25">
      <c r="A11" s="37"/>
      <c r="B11" s="7">
        <f>H11*J11</f>
        <v>909450000</v>
      </c>
      <c r="C11" s="34" t="s">
        <v>35</v>
      </c>
      <c r="D11" s="21">
        <v>25</v>
      </c>
      <c r="E11" s="37"/>
      <c r="F11" s="33">
        <v>1</v>
      </c>
      <c r="G11" s="37"/>
      <c r="H11" s="30">
        <v>105750</v>
      </c>
      <c r="I11" s="37"/>
      <c r="J11" s="7">
        <v>8600</v>
      </c>
      <c r="K11" s="5"/>
      <c r="L11" s="41"/>
      <c r="M11" s="42"/>
      <c r="N11" s="42"/>
      <c r="O11" s="42"/>
      <c r="P11" s="42"/>
      <c r="Q11" s="43"/>
    </row>
    <row r="12" spans="1:17" ht="15" customHeight="1" x14ac:dyDescent="0.25">
      <c r="A12" s="2"/>
      <c r="B12" s="4"/>
      <c r="C12" s="2"/>
      <c r="D12" s="1"/>
      <c r="E12" s="2"/>
      <c r="F12" s="1"/>
      <c r="G12" s="2"/>
      <c r="H12" s="3"/>
      <c r="I12" s="2"/>
      <c r="J12" s="1"/>
      <c r="K12" s="5"/>
      <c r="L12" s="41"/>
      <c r="M12" s="42"/>
      <c r="N12" s="42"/>
      <c r="O12" s="42"/>
      <c r="P12" s="42"/>
      <c r="Q12" s="43"/>
    </row>
    <row r="13" spans="1:17" ht="15.75" thickBot="1" x14ac:dyDescent="0.3">
      <c r="A13" s="47" t="s">
        <v>4</v>
      </c>
      <c r="B13" s="48" t="s">
        <v>27</v>
      </c>
      <c r="C13" s="49" t="s">
        <v>5</v>
      </c>
      <c r="D13" s="49"/>
      <c r="E13" s="49" t="s">
        <v>6</v>
      </c>
      <c r="F13" s="49"/>
      <c r="G13" s="49" t="s">
        <v>7</v>
      </c>
      <c r="H13" s="49"/>
      <c r="I13" s="50"/>
      <c r="J13" s="50"/>
      <c r="K13" s="5"/>
      <c r="L13" s="44"/>
      <c r="M13" s="45"/>
      <c r="N13" s="45"/>
      <c r="O13" s="45"/>
      <c r="P13" s="45"/>
      <c r="Q13" s="46"/>
    </row>
    <row r="14" spans="1:17" ht="69.75" customHeight="1" thickBot="1" x14ac:dyDescent="0.3">
      <c r="A14" s="47"/>
      <c r="B14" s="48"/>
      <c r="C14" s="31" t="s">
        <v>8</v>
      </c>
      <c r="D14" s="31" t="s">
        <v>38</v>
      </c>
      <c r="E14" s="32" t="s">
        <v>36</v>
      </c>
      <c r="F14" s="31" t="s">
        <v>37</v>
      </c>
      <c r="G14" s="31" t="s">
        <v>9</v>
      </c>
      <c r="H14" s="31" t="s">
        <v>30</v>
      </c>
      <c r="I14" s="2"/>
      <c r="J14" s="2"/>
      <c r="K14" s="5"/>
      <c r="L14" s="51" t="s">
        <v>54</v>
      </c>
      <c r="M14" s="52"/>
      <c r="N14" s="52"/>
      <c r="O14" s="52"/>
      <c r="P14" s="52"/>
      <c r="Q14" s="53"/>
    </row>
    <row r="15" spans="1:17" x14ac:dyDescent="0.25">
      <c r="A15" s="36" t="s">
        <v>10</v>
      </c>
      <c r="B15" s="7">
        <f>D15+F15+H15</f>
        <v>1163657444</v>
      </c>
      <c r="C15" s="8">
        <v>95467</v>
      </c>
      <c r="D15" s="7">
        <f>J2*C15</f>
        <v>719057444</v>
      </c>
      <c r="E15" s="17">
        <v>365</v>
      </c>
      <c r="F15" s="7">
        <f>($D$67*$D$68*$D$69)*G15*D2*F2</f>
        <v>115200000</v>
      </c>
      <c r="G15" s="9">
        <f>365/E15</f>
        <v>1</v>
      </c>
      <c r="H15" s="7">
        <f>$D$2*(D72*10^6)*(G15)*F2</f>
        <v>329400000</v>
      </c>
      <c r="I15" s="11"/>
      <c r="J15" s="4"/>
      <c r="K15" s="5"/>
      <c r="L15" s="22"/>
      <c r="M15" s="22"/>
      <c r="N15" s="10"/>
      <c r="O15" s="10"/>
      <c r="P15" s="10"/>
      <c r="Q15" s="10"/>
    </row>
    <row r="16" spans="1:17" x14ac:dyDescent="0.25">
      <c r="A16" s="36"/>
      <c r="B16" s="7">
        <f t="shared" ref="B16:B20" si="1">D16+F16+H16</f>
        <v>1237124572</v>
      </c>
      <c r="C16" s="8">
        <v>105221</v>
      </c>
      <c r="D16" s="7">
        <f>J3*C16</f>
        <v>792524572</v>
      </c>
      <c r="E16" s="17">
        <v>365</v>
      </c>
      <c r="F16" s="7">
        <f>($D$67*$D$68*$D$69)*G16*D3*F3</f>
        <v>115200000</v>
      </c>
      <c r="G16" s="9">
        <f>365/E16</f>
        <v>1</v>
      </c>
      <c r="H16" s="7">
        <f>$D$3*(D72*10^6)*(G16)*F3</f>
        <v>329400000</v>
      </c>
      <c r="I16" s="11"/>
      <c r="J16" s="4"/>
      <c r="K16" s="5"/>
      <c r="L16" s="22"/>
      <c r="M16" s="22"/>
      <c r="N16" s="10"/>
      <c r="O16" s="10"/>
      <c r="P16" s="10"/>
      <c r="Q16" s="10"/>
    </row>
    <row r="17" spans="1:17" x14ac:dyDescent="0.25">
      <c r="A17" s="36" t="s">
        <v>24</v>
      </c>
      <c r="B17" s="7">
        <f>D17+F17+H17</f>
        <v>1157649335.891892</v>
      </c>
      <c r="C17" s="8">
        <v>95467</v>
      </c>
      <c r="D17" s="7">
        <f>J2*C17</f>
        <v>719057444</v>
      </c>
      <c r="E17" s="17">
        <v>370</v>
      </c>
      <c r="F17" s="7">
        <f>($D$67*$D$68*$D$69)*G17*D2*F2</f>
        <v>113643243.24324325</v>
      </c>
      <c r="G17" s="9">
        <f t="shared" ref="G17:G20" si="2">365/E17</f>
        <v>0.98648648648648651</v>
      </c>
      <c r="H17" s="7">
        <f>$D$2*(D72*10^6)*(G17)*F2</f>
        <v>324948648.64864868</v>
      </c>
      <c r="I17" s="11"/>
      <c r="J17" s="4"/>
      <c r="K17" s="5"/>
      <c r="L17" s="23"/>
      <c r="M17" s="23"/>
      <c r="N17" s="23"/>
      <c r="O17" s="23"/>
      <c r="P17" s="23"/>
      <c r="Q17" s="23"/>
    </row>
    <row r="18" spans="1:17" x14ac:dyDescent="0.25">
      <c r="A18" s="36"/>
      <c r="B18" s="7">
        <f t="shared" si="1"/>
        <v>1231116463.891892</v>
      </c>
      <c r="C18" s="8">
        <v>105221</v>
      </c>
      <c r="D18" s="7">
        <f>J3*C18</f>
        <v>792524572</v>
      </c>
      <c r="E18" s="17">
        <v>370</v>
      </c>
      <c r="F18" s="7">
        <f>($D$67*$D$68*$D$69)*G18*D3*F3</f>
        <v>113643243.24324325</v>
      </c>
      <c r="G18" s="9">
        <f>365/E18</f>
        <v>0.98648648648648651</v>
      </c>
      <c r="H18" s="7">
        <f>$D$3*(D72*10^6)*(G18)*F3</f>
        <v>324948648.64864868</v>
      </c>
      <c r="I18" s="11"/>
      <c r="J18" s="4"/>
      <c r="K18" s="5"/>
      <c r="L18" s="23"/>
      <c r="M18" s="23"/>
      <c r="N18" s="23"/>
      <c r="O18" s="23"/>
      <c r="P18" s="23"/>
      <c r="Q18" s="23"/>
    </row>
    <row r="19" spans="1:17" x14ac:dyDescent="0.25">
      <c r="A19" s="36" t="s">
        <v>25</v>
      </c>
      <c r="B19" s="7">
        <f t="shared" si="1"/>
        <v>1139469361.0984457</v>
      </c>
      <c r="C19" s="8">
        <v>95467</v>
      </c>
      <c r="D19" s="7">
        <f>J2*C19</f>
        <v>719057444</v>
      </c>
      <c r="E19" s="24">
        <v>386</v>
      </c>
      <c r="F19" s="7">
        <f>($D$67*$D$68*$D$69)*G19*D2*F2</f>
        <v>108932642.48704663</v>
      </c>
      <c r="G19" s="9">
        <f t="shared" si="2"/>
        <v>0.94559585492227982</v>
      </c>
      <c r="H19" s="7">
        <f>$D$2*(D72*10^6)*(G19)*F2</f>
        <v>311479274.61139899</v>
      </c>
      <c r="I19" s="11"/>
      <c r="J19" s="4"/>
      <c r="K19" s="5"/>
      <c r="L19" s="23"/>
      <c r="M19" s="23"/>
      <c r="N19" s="23"/>
      <c r="O19" s="23"/>
      <c r="P19" s="23"/>
      <c r="Q19" s="23"/>
    </row>
    <row r="20" spans="1:17" x14ac:dyDescent="0.25">
      <c r="A20" s="36"/>
      <c r="B20" s="7">
        <f t="shared" si="1"/>
        <v>1212936489.0984457</v>
      </c>
      <c r="C20" s="8">
        <v>105221</v>
      </c>
      <c r="D20" s="7">
        <f>J3*C20</f>
        <v>792524572</v>
      </c>
      <c r="E20" s="24">
        <v>386</v>
      </c>
      <c r="F20" s="7">
        <f>($D$67*$D$68*$D$69)*G20*D3*F3</f>
        <v>108932642.48704663</v>
      </c>
      <c r="G20" s="9">
        <f t="shared" si="2"/>
        <v>0.94559585492227982</v>
      </c>
      <c r="H20" s="7">
        <f>$D$3*(D72*10^6)*(G20)*F3</f>
        <v>311479274.61139899</v>
      </c>
      <c r="I20" s="11"/>
      <c r="J20" s="4"/>
      <c r="K20" s="5"/>
      <c r="L20" s="23"/>
      <c r="M20" s="23"/>
      <c r="N20" s="23"/>
      <c r="O20" s="23"/>
      <c r="P20" s="23"/>
      <c r="Q20" s="23"/>
    </row>
    <row r="21" spans="1:17" x14ac:dyDescent="0.25">
      <c r="A21" s="1"/>
      <c r="B21" s="4"/>
      <c r="C21" s="4"/>
      <c r="D21" s="4"/>
      <c r="E21" s="1"/>
      <c r="F21" s="4"/>
      <c r="G21" s="11"/>
      <c r="H21" s="4"/>
      <c r="I21" s="11"/>
      <c r="J21" s="4"/>
      <c r="K21" s="5"/>
      <c r="L21" s="23"/>
      <c r="M21" s="23"/>
      <c r="N21" s="23"/>
      <c r="O21" s="23"/>
      <c r="P21" s="23"/>
      <c r="Q21" s="23"/>
    </row>
    <row r="22" spans="1:17" x14ac:dyDescent="0.25">
      <c r="A22" s="47" t="s">
        <v>4</v>
      </c>
      <c r="B22" s="48" t="s">
        <v>28</v>
      </c>
      <c r="C22" s="49" t="s">
        <v>5</v>
      </c>
      <c r="D22" s="49"/>
      <c r="E22" s="49" t="s">
        <v>6</v>
      </c>
      <c r="F22" s="49"/>
      <c r="G22" s="49" t="s">
        <v>7</v>
      </c>
      <c r="H22" s="49"/>
      <c r="I22" s="50"/>
      <c r="J22" s="50"/>
      <c r="K22" s="5"/>
      <c r="L22" s="23"/>
      <c r="M22" s="23"/>
      <c r="N22" s="23"/>
      <c r="O22" s="23"/>
      <c r="P22" s="23"/>
      <c r="Q22" s="23"/>
    </row>
    <row r="23" spans="1:17" ht="75" x14ac:dyDescent="0.25">
      <c r="A23" s="47"/>
      <c r="B23" s="48"/>
      <c r="C23" s="31" t="s">
        <v>8</v>
      </c>
      <c r="D23" s="31" t="s">
        <v>39</v>
      </c>
      <c r="E23" s="32" t="s">
        <v>41</v>
      </c>
      <c r="F23" s="31" t="s">
        <v>37</v>
      </c>
      <c r="G23" s="31" t="s">
        <v>9</v>
      </c>
      <c r="H23" s="31" t="s">
        <v>30</v>
      </c>
      <c r="I23" s="2"/>
      <c r="J23" s="2"/>
      <c r="K23" s="5"/>
      <c r="L23" s="23"/>
      <c r="M23" s="23"/>
      <c r="N23" s="23"/>
      <c r="O23" s="23"/>
      <c r="P23" s="23"/>
      <c r="Q23" s="23"/>
    </row>
    <row r="24" spans="1:17" x14ac:dyDescent="0.25">
      <c r="A24" s="36" t="s">
        <v>10</v>
      </c>
      <c r="B24" s="7">
        <f t="shared" ref="B24:B29" si="3">D24+F24+H24</f>
        <v>1965697956.4285712</v>
      </c>
      <c r="C24" s="8">
        <v>95467</v>
      </c>
      <c r="D24" s="7">
        <f>J4*C24</f>
        <v>1542269385</v>
      </c>
      <c r="E24" s="35">
        <f t="shared" ref="E24:E29" si="4">E15*1.05</f>
        <v>383.25</v>
      </c>
      <c r="F24" s="7">
        <f>($D$67*$D$68*$D$69)*G24*D4*F4</f>
        <v>109714285.7142857</v>
      </c>
      <c r="G24" s="9">
        <f t="shared" ref="G24:G29" si="5">365/E24</f>
        <v>0.95238095238095233</v>
      </c>
      <c r="H24" s="7">
        <f>$D$4*(D72*10^6)*(G24)*F4</f>
        <v>313714285.71428567</v>
      </c>
      <c r="I24" s="11"/>
      <c r="J24" s="4"/>
      <c r="K24" s="5"/>
      <c r="L24" s="22"/>
      <c r="M24" s="22"/>
      <c r="N24" s="10"/>
      <c r="O24" s="10"/>
      <c r="P24" s="10"/>
      <c r="Q24" s="10"/>
    </row>
    <row r="25" spans="1:17" x14ac:dyDescent="0.25">
      <c r="A25" s="36"/>
      <c r="B25" s="7">
        <f t="shared" si="3"/>
        <v>2123273826.4285712</v>
      </c>
      <c r="C25" s="8">
        <v>105221</v>
      </c>
      <c r="D25" s="7">
        <f>J5*C25</f>
        <v>1699845255</v>
      </c>
      <c r="E25" s="35">
        <f t="shared" si="4"/>
        <v>383.25</v>
      </c>
      <c r="F25" s="7">
        <f>($D$67*$D$68*$D$69)*G25*D5*F5</f>
        <v>109714285.7142857</v>
      </c>
      <c r="G25" s="9">
        <f t="shared" si="5"/>
        <v>0.95238095238095233</v>
      </c>
      <c r="H25" s="7">
        <f>$D$5*(D72*10^6)*(G25)*F5</f>
        <v>313714285.71428567</v>
      </c>
      <c r="I25" s="11"/>
      <c r="J25" s="4"/>
      <c r="K25" s="5"/>
      <c r="L25" s="22"/>
      <c r="M25" s="22"/>
      <c r="N25" s="10"/>
      <c r="O25" s="10"/>
      <c r="P25" s="10"/>
      <c r="Q25" s="10"/>
    </row>
    <row r="26" spans="1:17" x14ac:dyDescent="0.25">
      <c r="A26" s="36" t="s">
        <v>24</v>
      </c>
      <c r="B26" s="7">
        <f t="shared" si="3"/>
        <v>1959975948.7065635</v>
      </c>
      <c r="C26" s="8">
        <v>95467</v>
      </c>
      <c r="D26" s="7">
        <f>J4*C26</f>
        <v>1542269385</v>
      </c>
      <c r="E26" s="35">
        <f t="shared" si="4"/>
        <v>388.5</v>
      </c>
      <c r="F26" s="7">
        <f>($D$67*$D$68*$D$69)*G26*D4*F4</f>
        <v>108231660.23166023</v>
      </c>
      <c r="G26" s="9">
        <f t="shared" si="5"/>
        <v>0.93951093951093956</v>
      </c>
      <c r="H26" s="7">
        <f>$D$4*(D72*10^6)*(G26)*F4</f>
        <v>309474903.47490346</v>
      </c>
      <c r="I26" s="11"/>
      <c r="J26" s="4"/>
      <c r="K26" s="5"/>
      <c r="L26" s="22"/>
      <c r="M26" s="22"/>
      <c r="N26" s="10"/>
      <c r="O26" s="10"/>
      <c r="P26" s="10"/>
      <c r="Q26" s="10"/>
    </row>
    <row r="27" spans="1:17" x14ac:dyDescent="0.25">
      <c r="A27" s="36"/>
      <c r="B27" s="7">
        <f t="shared" si="3"/>
        <v>2117551818.7065635</v>
      </c>
      <c r="C27" s="8">
        <v>105221</v>
      </c>
      <c r="D27" s="7">
        <f>J5*C27</f>
        <v>1699845255</v>
      </c>
      <c r="E27" s="35">
        <f t="shared" si="4"/>
        <v>388.5</v>
      </c>
      <c r="F27" s="7">
        <f>($D$67*$D$68*$D$69)*G27*D5*F5</f>
        <v>108231660.23166023</v>
      </c>
      <c r="G27" s="9">
        <f t="shared" si="5"/>
        <v>0.93951093951093956</v>
      </c>
      <c r="H27" s="7">
        <f>$D$5*(D72*10^6)*(G27)*F5</f>
        <v>309474903.47490346</v>
      </c>
      <c r="I27" s="11"/>
      <c r="J27" s="4"/>
      <c r="K27" s="5"/>
      <c r="L27" s="22"/>
      <c r="M27" s="22"/>
      <c r="N27" s="10"/>
      <c r="O27" s="10"/>
      <c r="P27" s="10"/>
      <c r="Q27" s="10"/>
    </row>
    <row r="28" spans="1:17" x14ac:dyDescent="0.25">
      <c r="A28" s="36" t="s">
        <v>25</v>
      </c>
      <c r="B28" s="7">
        <f t="shared" si="3"/>
        <v>1942661686.9985197</v>
      </c>
      <c r="C28" s="8">
        <v>95467</v>
      </c>
      <c r="D28" s="7">
        <f>J4*C28</f>
        <v>1542269385</v>
      </c>
      <c r="E28" s="35">
        <f t="shared" si="4"/>
        <v>405.3</v>
      </c>
      <c r="F28" s="7">
        <f>($D$67*$D$68*$D$69)*G28*D4*F4</f>
        <v>103745373.79718727</v>
      </c>
      <c r="G28" s="9">
        <f t="shared" si="5"/>
        <v>0.90056748087836169</v>
      </c>
      <c r="H28" s="7">
        <f>$D$4*(D72*10^6)*(G28)*F4</f>
        <v>296646928.20133233</v>
      </c>
      <c r="I28" s="11"/>
      <c r="J28" s="4"/>
      <c r="K28" s="5"/>
      <c r="L28" s="22"/>
      <c r="M28" s="22"/>
      <c r="N28" s="10"/>
      <c r="O28" s="10"/>
      <c r="P28" s="10"/>
      <c r="Q28" s="10"/>
    </row>
    <row r="29" spans="1:17" x14ac:dyDescent="0.25">
      <c r="A29" s="36"/>
      <c r="B29" s="7">
        <f t="shared" si="3"/>
        <v>2100237556.9985197</v>
      </c>
      <c r="C29" s="8">
        <v>105221</v>
      </c>
      <c r="D29" s="7">
        <f>J5*C29</f>
        <v>1699845255</v>
      </c>
      <c r="E29" s="35">
        <f t="shared" si="4"/>
        <v>405.3</v>
      </c>
      <c r="F29" s="7">
        <f>($D$67*$D$68*$D$69)*G29*D5*F5</f>
        <v>103745373.79718727</v>
      </c>
      <c r="G29" s="9">
        <f t="shared" si="5"/>
        <v>0.90056748087836169</v>
      </c>
      <c r="H29" s="7">
        <f>$D$5*(D72*10^6)*(G29)*F5</f>
        <v>296646928.20133233</v>
      </c>
      <c r="I29" s="11"/>
      <c r="J29" s="4"/>
      <c r="K29" s="5"/>
      <c r="L29" s="22"/>
      <c r="M29" s="22"/>
      <c r="N29" s="10"/>
      <c r="O29" s="10"/>
      <c r="P29" s="10"/>
      <c r="Q29" s="10"/>
    </row>
    <row r="30" spans="1:17" x14ac:dyDescent="0.25">
      <c r="A30" s="1"/>
      <c r="B30" s="4"/>
      <c r="C30" s="4"/>
      <c r="D30" s="4"/>
      <c r="E30" s="1"/>
      <c r="F30" s="4"/>
      <c r="G30" s="11"/>
      <c r="H30" s="4"/>
      <c r="I30" s="11"/>
      <c r="J30" s="4"/>
      <c r="K30" s="5"/>
      <c r="L30" s="22"/>
      <c r="M30" s="22"/>
      <c r="N30" s="10"/>
      <c r="O30" s="10"/>
      <c r="P30" s="10"/>
      <c r="Q30" s="10"/>
    </row>
    <row r="31" spans="1:17" x14ac:dyDescent="0.25">
      <c r="A31" s="47" t="s">
        <v>4</v>
      </c>
      <c r="B31" s="48" t="s">
        <v>29</v>
      </c>
      <c r="C31" s="49" t="s">
        <v>5</v>
      </c>
      <c r="D31" s="49"/>
      <c r="E31" s="49" t="s">
        <v>6</v>
      </c>
      <c r="F31" s="49"/>
      <c r="G31" s="49" t="s">
        <v>7</v>
      </c>
      <c r="H31" s="49"/>
      <c r="I31" s="50"/>
      <c r="J31" s="50"/>
      <c r="K31" s="5"/>
      <c r="L31" s="22"/>
      <c r="M31" s="22"/>
      <c r="N31" s="10"/>
      <c r="O31" s="10"/>
      <c r="P31" s="10"/>
      <c r="Q31" s="10"/>
    </row>
    <row r="32" spans="1:17" ht="75" x14ac:dyDescent="0.25">
      <c r="A32" s="47"/>
      <c r="B32" s="48"/>
      <c r="C32" s="31" t="s">
        <v>8</v>
      </c>
      <c r="D32" s="31" t="s">
        <v>40</v>
      </c>
      <c r="E32" s="32" t="s">
        <v>42</v>
      </c>
      <c r="F32" s="31" t="s">
        <v>37</v>
      </c>
      <c r="G32" s="31" t="s">
        <v>9</v>
      </c>
      <c r="H32" s="31" t="s">
        <v>30</v>
      </c>
      <c r="I32" s="2"/>
      <c r="J32" s="2"/>
      <c r="K32" s="5"/>
      <c r="L32" s="22"/>
      <c r="M32" s="22"/>
      <c r="N32" s="10"/>
      <c r="O32" s="10"/>
      <c r="P32" s="10"/>
      <c r="Q32" s="10"/>
    </row>
    <row r="33" spans="1:17" x14ac:dyDescent="0.25">
      <c r="A33" s="36" t="s">
        <v>10</v>
      </c>
      <c r="B33" s="7">
        <f t="shared" ref="B33:B38" si="6">D33+F33+H33</f>
        <v>1945534691.1224489</v>
      </c>
      <c r="C33" s="8">
        <v>95467</v>
      </c>
      <c r="D33" s="7">
        <f>J6*C33</f>
        <v>1542269385</v>
      </c>
      <c r="E33" s="35">
        <f>E24*1.05</f>
        <v>402.41250000000002</v>
      </c>
      <c r="F33" s="7">
        <f>($D$67*$D$68*$D$69)*G33*D6*F6</f>
        <v>104489795.91836733</v>
      </c>
      <c r="G33" s="9">
        <f t="shared" ref="G33:G38" si="7">365/E33</f>
        <v>0.90702947845804982</v>
      </c>
      <c r="H33" s="7">
        <f>$D$6*(D72*10^6)*(G33)*F6</f>
        <v>298775510.20408159</v>
      </c>
      <c r="I33" s="11"/>
      <c r="J33" s="4"/>
      <c r="K33" s="5"/>
      <c r="L33" s="22"/>
      <c r="M33" s="22"/>
      <c r="N33" s="10"/>
      <c r="O33" s="10"/>
      <c r="P33" s="10"/>
      <c r="Q33" s="10"/>
    </row>
    <row r="34" spans="1:17" x14ac:dyDescent="0.25">
      <c r="A34" s="36"/>
      <c r="B34" s="7">
        <f t="shared" si="6"/>
        <v>2103110561.1224489</v>
      </c>
      <c r="C34" s="8">
        <v>105221</v>
      </c>
      <c r="D34" s="7">
        <f>J7*C34</f>
        <v>1699845255</v>
      </c>
      <c r="E34" s="35">
        <f t="shared" ref="E34:E38" si="8">E25*1.05</f>
        <v>402.41250000000002</v>
      </c>
      <c r="F34" s="7">
        <f>($D$67*$D$68*$D$69)*G34*D7*F7</f>
        <v>104489795.91836733</v>
      </c>
      <c r="G34" s="9">
        <f t="shared" si="7"/>
        <v>0.90702947845804982</v>
      </c>
      <c r="H34" s="7">
        <f>$D$7*(D72*10^6)*(G34)*F7</f>
        <v>298775510.20408159</v>
      </c>
      <c r="I34" s="11"/>
      <c r="J34" s="4"/>
      <c r="K34" s="5"/>
      <c r="L34" s="22"/>
      <c r="M34" s="22"/>
      <c r="N34" s="10"/>
      <c r="O34" s="10"/>
      <c r="P34" s="10"/>
      <c r="Q34" s="10"/>
    </row>
    <row r="35" spans="1:17" x14ac:dyDescent="0.25">
      <c r="A35" s="36" t="s">
        <v>24</v>
      </c>
      <c r="B35" s="7">
        <f t="shared" si="6"/>
        <v>1940085159.958632</v>
      </c>
      <c r="C35" s="8">
        <v>95467</v>
      </c>
      <c r="D35" s="7">
        <f>J6*C35</f>
        <v>1542269385</v>
      </c>
      <c r="E35" s="35">
        <f t="shared" si="8"/>
        <v>407.92500000000001</v>
      </c>
      <c r="F35" s="7">
        <f>($D$67*$D$68*$D$69)*G35*D6*F6</f>
        <v>103077771.64920022</v>
      </c>
      <c r="G35" s="9">
        <f t="shared" si="7"/>
        <v>0.8947723233437519</v>
      </c>
      <c r="H35" s="7">
        <f>$D$6*(D72*10^6)*(G35)*F6</f>
        <v>294738003.30943185</v>
      </c>
      <c r="I35" s="11"/>
      <c r="J35" s="4"/>
      <c r="K35" s="5"/>
      <c r="L35" s="22"/>
      <c r="M35" s="22"/>
      <c r="N35" s="10"/>
      <c r="O35" s="10"/>
      <c r="P35" s="10"/>
      <c r="Q35" s="10"/>
    </row>
    <row r="36" spans="1:17" x14ac:dyDescent="0.25">
      <c r="A36" s="36"/>
      <c r="B36" s="7">
        <f t="shared" si="6"/>
        <v>2097661029.958632</v>
      </c>
      <c r="C36" s="8">
        <v>105221</v>
      </c>
      <c r="D36" s="7">
        <f>J7*C36</f>
        <v>1699845255</v>
      </c>
      <c r="E36" s="35">
        <f t="shared" si="8"/>
        <v>407.92500000000001</v>
      </c>
      <c r="F36" s="7">
        <f>($D$67*$D$68*$D$69)*G36*D7*F7</f>
        <v>103077771.64920022</v>
      </c>
      <c r="G36" s="9">
        <f t="shared" si="7"/>
        <v>0.8947723233437519</v>
      </c>
      <c r="H36" s="7">
        <f>$D$7*(D72*10^6)*(G36)*F7</f>
        <v>294738003.30943185</v>
      </c>
      <c r="I36" s="11"/>
      <c r="J36" s="4"/>
      <c r="K36" s="5"/>
      <c r="L36" s="22"/>
      <c r="M36" s="22"/>
      <c r="N36" s="10"/>
      <c r="O36" s="10"/>
      <c r="P36" s="10"/>
      <c r="Q36" s="10"/>
    </row>
    <row r="37" spans="1:17" x14ac:dyDescent="0.25">
      <c r="A37" s="36" t="s">
        <v>25</v>
      </c>
      <c r="B37" s="7">
        <f t="shared" si="6"/>
        <v>1923595386.903352</v>
      </c>
      <c r="C37" s="8">
        <v>95467</v>
      </c>
      <c r="D37" s="7">
        <f>J6*C37</f>
        <v>1542269385</v>
      </c>
      <c r="E37" s="35">
        <f t="shared" si="8"/>
        <v>425.56500000000005</v>
      </c>
      <c r="F37" s="7">
        <f>($D$67*$D$68*$D$69)*G37*D6*F6</f>
        <v>98805117.902083114</v>
      </c>
      <c r="G37" s="9">
        <f t="shared" si="7"/>
        <v>0.85768331512224916</v>
      </c>
      <c r="H37" s="7">
        <f>$D$6*(D72*10^6)*(G37)*F6</f>
        <v>282520884.00126886</v>
      </c>
      <c r="I37" s="11"/>
      <c r="J37" s="4"/>
      <c r="K37" s="5"/>
      <c r="L37" s="22"/>
      <c r="M37" s="22"/>
      <c r="N37" s="10"/>
      <c r="O37" s="10"/>
      <c r="P37" s="10"/>
      <c r="Q37" s="10"/>
    </row>
    <row r="38" spans="1:17" x14ac:dyDescent="0.25">
      <c r="A38" s="36"/>
      <c r="B38" s="7">
        <f t="shared" si="6"/>
        <v>2081171256.903352</v>
      </c>
      <c r="C38" s="8">
        <v>105221</v>
      </c>
      <c r="D38" s="7">
        <f>J7*C38</f>
        <v>1699845255</v>
      </c>
      <c r="E38" s="35">
        <f t="shared" si="8"/>
        <v>425.56500000000005</v>
      </c>
      <c r="F38" s="7">
        <f>($D$67*$D$68*$D$69)*G38*D7*F7</f>
        <v>98805117.902083114</v>
      </c>
      <c r="G38" s="9">
        <f t="shared" si="7"/>
        <v>0.85768331512224916</v>
      </c>
      <c r="H38" s="7">
        <f>$D$7*(D72*10^6)*(G38)*F7</f>
        <v>282520884.00126886</v>
      </c>
      <c r="I38" s="11"/>
      <c r="J38" s="4"/>
      <c r="K38" s="5"/>
      <c r="L38" s="22"/>
      <c r="M38" s="22"/>
      <c r="N38" s="10"/>
      <c r="O38" s="10"/>
      <c r="P38" s="10"/>
      <c r="Q38" s="10"/>
    </row>
    <row r="39" spans="1:17" x14ac:dyDescent="0.25">
      <c r="A39" s="1"/>
      <c r="B39" s="4"/>
      <c r="C39" s="4"/>
      <c r="D39" s="4"/>
      <c r="E39" s="1"/>
      <c r="F39" s="4"/>
      <c r="G39" s="11"/>
      <c r="H39" s="4"/>
      <c r="I39" s="11"/>
      <c r="J39" s="4"/>
      <c r="K39" s="5"/>
      <c r="L39" s="22"/>
      <c r="M39" s="22"/>
      <c r="N39" s="10"/>
      <c r="O39" s="10"/>
      <c r="P39" s="10"/>
      <c r="Q39" s="10"/>
    </row>
    <row r="40" spans="1:17" x14ac:dyDescent="0.25">
      <c r="A40" s="47" t="s">
        <v>4</v>
      </c>
      <c r="B40" s="48" t="s">
        <v>46</v>
      </c>
      <c r="C40" s="49" t="s">
        <v>5</v>
      </c>
      <c r="D40" s="49"/>
      <c r="E40" s="49" t="s">
        <v>6</v>
      </c>
      <c r="F40" s="49"/>
      <c r="G40" s="49" t="s">
        <v>7</v>
      </c>
      <c r="H40" s="49"/>
      <c r="I40" s="50"/>
      <c r="J40" s="50"/>
      <c r="K40" s="5"/>
      <c r="L40" s="22"/>
      <c r="M40" s="22"/>
      <c r="N40" s="10"/>
      <c r="O40" s="10"/>
      <c r="P40" s="10"/>
      <c r="Q40" s="10"/>
    </row>
    <row r="41" spans="1:17" ht="75" x14ac:dyDescent="0.25">
      <c r="A41" s="47"/>
      <c r="B41" s="48"/>
      <c r="C41" s="31" t="s">
        <v>8</v>
      </c>
      <c r="D41" s="31" t="s">
        <v>47</v>
      </c>
      <c r="E41" s="32" t="s">
        <v>43</v>
      </c>
      <c r="F41" s="31" t="s">
        <v>37</v>
      </c>
      <c r="G41" s="31" t="s">
        <v>9</v>
      </c>
      <c r="H41" s="31" t="s">
        <v>30</v>
      </c>
      <c r="I41" s="2"/>
      <c r="J41" s="2"/>
      <c r="K41" s="5"/>
      <c r="L41" s="22"/>
      <c r="M41" s="22"/>
      <c r="N41" s="10"/>
      <c r="O41" s="10"/>
      <c r="P41" s="10"/>
      <c r="Q41" s="10"/>
    </row>
    <row r="42" spans="1:17" x14ac:dyDescent="0.25">
      <c r="A42" s="36" t="s">
        <v>10</v>
      </c>
      <c r="B42" s="7">
        <f>D42+F42+H42</f>
        <v>1930627596.3070941</v>
      </c>
      <c r="C42" s="8">
        <v>95467</v>
      </c>
      <c r="D42" s="7">
        <f>J8*C42</f>
        <v>1546565400</v>
      </c>
      <c r="E42" s="35">
        <f>E33*1.05</f>
        <v>422.53312500000004</v>
      </c>
      <c r="F42" s="7">
        <f>($D$67*$D$68*$D$69)*G42*D8*F8</f>
        <v>99514091.35082604</v>
      </c>
      <c r="G42" s="9">
        <f t="shared" ref="G42:G47" si="9">365/E42</f>
        <v>0.86383759853147601</v>
      </c>
      <c r="H42" s="7">
        <f>$D$8*(D72*10^6)*(G42)*F8</f>
        <v>284548104.95626819</v>
      </c>
      <c r="I42" s="11"/>
      <c r="J42" s="4"/>
      <c r="K42" s="5"/>
      <c r="L42" s="22"/>
      <c r="M42" s="22"/>
      <c r="N42" s="10"/>
      <c r="O42" s="10"/>
      <c r="P42" s="10"/>
      <c r="Q42" s="10"/>
    </row>
    <row r="43" spans="1:17" x14ac:dyDescent="0.25">
      <c r="A43" s="36"/>
      <c r="B43" s="7">
        <f t="shared" ref="B43:B47" si="10">D43+F43+H43</f>
        <v>2088642396.3070941</v>
      </c>
      <c r="C43" s="8">
        <v>105221</v>
      </c>
      <c r="D43" s="7">
        <f>J9*C43</f>
        <v>1704580200</v>
      </c>
      <c r="E43" s="35">
        <f>E34*1.05</f>
        <v>422.53312500000004</v>
      </c>
      <c r="F43" s="7">
        <f>($D$67*$D$68*$D$69)*G43*D9*F9</f>
        <v>99514091.35082604</v>
      </c>
      <c r="G43" s="9">
        <f>365/E43</f>
        <v>0.86383759853147601</v>
      </c>
      <c r="H43" s="7">
        <f>$D$9*(D72*10^6)*(G43)*F9</f>
        <v>284548104.95626819</v>
      </c>
      <c r="J43" s="4"/>
      <c r="K43" s="5"/>
      <c r="L43" s="22"/>
      <c r="M43" s="22"/>
      <c r="N43" s="10"/>
      <c r="O43" s="10"/>
      <c r="P43" s="10"/>
      <c r="Q43" s="10"/>
    </row>
    <row r="44" spans="1:17" x14ac:dyDescent="0.25">
      <c r="A44" s="36" t="s">
        <v>24</v>
      </c>
      <c r="B44" s="7">
        <f t="shared" si="10"/>
        <v>1925437566.6272688</v>
      </c>
      <c r="C44" s="8">
        <v>95467</v>
      </c>
      <c r="D44" s="7">
        <f>J8*C44</f>
        <v>1546565400</v>
      </c>
      <c r="E44" s="35">
        <f t="shared" ref="E44:E47" si="11">E35*1.05</f>
        <v>428.32125000000002</v>
      </c>
      <c r="F44" s="7">
        <f>($D$67*$D$68*$D$69)*G44*D8*F8</f>
        <v>98169306.332571641</v>
      </c>
      <c r="G44" s="9">
        <f t="shared" si="9"/>
        <v>0.8521641174702399</v>
      </c>
      <c r="H44" s="7">
        <f>$D$8*(D72*10^6)*(G44)*F8</f>
        <v>280702860.29469705</v>
      </c>
      <c r="I44" s="11"/>
      <c r="J44" s="4"/>
      <c r="K44" s="5"/>
      <c r="L44" s="22"/>
      <c r="M44" s="22"/>
      <c r="N44" s="10"/>
      <c r="O44" s="10"/>
      <c r="P44" s="10"/>
      <c r="Q44" s="10"/>
    </row>
    <row r="45" spans="1:17" x14ac:dyDescent="0.25">
      <c r="A45" s="36"/>
      <c r="B45" s="7">
        <f t="shared" si="10"/>
        <v>2083452366.6272688</v>
      </c>
      <c r="C45" s="8">
        <v>105221</v>
      </c>
      <c r="D45" s="7">
        <f>J9*C45</f>
        <v>1704580200</v>
      </c>
      <c r="E45" s="35">
        <f t="shared" si="11"/>
        <v>428.32125000000002</v>
      </c>
      <c r="F45" s="7">
        <f>($D$67*$D$68*$D$69)*G45*D9*F9</f>
        <v>98169306.332571641</v>
      </c>
      <c r="G45" s="9">
        <f t="shared" si="9"/>
        <v>0.8521641174702399</v>
      </c>
      <c r="H45" s="7">
        <f>$D$9*(D72*10^6)*(G45)*F9</f>
        <v>280702860.29469705</v>
      </c>
      <c r="I45" s="11"/>
      <c r="J45" s="4"/>
      <c r="K45" s="5"/>
      <c r="L45" s="22"/>
      <c r="M45" s="22"/>
      <c r="N45" s="10"/>
      <c r="O45" s="10"/>
      <c r="P45" s="10"/>
      <c r="Q45" s="10"/>
    </row>
    <row r="46" spans="1:17" x14ac:dyDescent="0.25">
      <c r="A46" s="36" t="s">
        <v>25</v>
      </c>
      <c r="B46" s="7">
        <f t="shared" si="10"/>
        <v>1909733020.8603354</v>
      </c>
      <c r="C46" s="8">
        <v>95467</v>
      </c>
      <c r="D46" s="7">
        <f>J8*C46</f>
        <v>1546565400</v>
      </c>
      <c r="E46" s="35">
        <f t="shared" si="11"/>
        <v>446.84325000000007</v>
      </c>
      <c r="F46" s="7">
        <f>($D$67*$D$68*$D$69)*G46*D8*F8</f>
        <v>94100112.287698194</v>
      </c>
      <c r="G46" s="9">
        <f t="shared" si="9"/>
        <v>0.81684125249738015</v>
      </c>
      <c r="H46" s="7">
        <f>$D$8*(D72*10^6)*(G46)*F8</f>
        <v>269067508.57263702</v>
      </c>
      <c r="I46" s="11"/>
      <c r="J46" s="4"/>
      <c r="K46" s="5"/>
      <c r="L46" s="22"/>
      <c r="M46" s="22"/>
      <c r="N46" s="10"/>
      <c r="O46" s="10"/>
      <c r="P46" s="10"/>
      <c r="Q46" s="10"/>
    </row>
    <row r="47" spans="1:17" x14ac:dyDescent="0.25">
      <c r="A47" s="36"/>
      <c r="B47" s="7">
        <f t="shared" si="10"/>
        <v>2067747820.8603354</v>
      </c>
      <c r="C47" s="8">
        <v>105221</v>
      </c>
      <c r="D47" s="7">
        <f>J9*C47</f>
        <v>1704580200</v>
      </c>
      <c r="E47" s="35">
        <f t="shared" si="11"/>
        <v>446.84325000000007</v>
      </c>
      <c r="F47" s="7">
        <f>($D$67*$D$68*$D$69)*G47*D9*F9</f>
        <v>94100112.287698194</v>
      </c>
      <c r="G47" s="9">
        <f t="shared" si="9"/>
        <v>0.81684125249738015</v>
      </c>
      <c r="H47" s="7">
        <f>$D$9*(D72*10^6)*(G47)*F9</f>
        <v>269067508.57263702</v>
      </c>
      <c r="I47" s="11"/>
      <c r="J47" s="4"/>
      <c r="K47" s="5"/>
      <c r="L47" s="22"/>
      <c r="M47" s="22"/>
      <c r="N47" s="10"/>
      <c r="O47" s="10"/>
      <c r="P47" s="10"/>
      <c r="Q47" s="10"/>
    </row>
    <row r="48" spans="1:17" x14ac:dyDescent="0.25">
      <c r="A48" s="1"/>
      <c r="B48" s="4"/>
      <c r="C48" s="4"/>
      <c r="D48" s="4"/>
      <c r="E48" s="18"/>
      <c r="F48" s="4"/>
      <c r="G48" s="11"/>
      <c r="H48" s="4"/>
      <c r="I48" s="4"/>
      <c r="J48" s="4"/>
      <c r="K48" s="5"/>
      <c r="L48" s="22"/>
      <c r="M48" s="22"/>
      <c r="N48" s="10"/>
      <c r="O48" s="10"/>
      <c r="P48" s="10"/>
      <c r="Q48" s="10"/>
    </row>
    <row r="49" spans="1:21" hidden="1" x14ac:dyDescent="0.25">
      <c r="A49" s="47" t="s">
        <v>4</v>
      </c>
      <c r="B49" s="48" t="s">
        <v>51</v>
      </c>
      <c r="C49" s="49" t="s">
        <v>5</v>
      </c>
      <c r="D49" s="49"/>
      <c r="E49" s="49" t="s">
        <v>6</v>
      </c>
      <c r="F49" s="49"/>
      <c r="G49" s="49" t="s">
        <v>7</v>
      </c>
      <c r="H49" s="49"/>
      <c r="I49" s="50"/>
      <c r="J49" s="50"/>
      <c r="K49" s="5"/>
      <c r="L49" s="22"/>
      <c r="M49" s="22"/>
      <c r="N49" s="10"/>
      <c r="O49" s="10"/>
      <c r="P49" s="10"/>
      <c r="Q49" s="10"/>
    </row>
    <row r="50" spans="1:21" ht="75" hidden="1" x14ac:dyDescent="0.25">
      <c r="A50" s="47"/>
      <c r="B50" s="48"/>
      <c r="C50" s="31" t="s">
        <v>8</v>
      </c>
      <c r="D50" s="31" t="s">
        <v>47</v>
      </c>
      <c r="E50" s="32" t="s">
        <v>44</v>
      </c>
      <c r="F50" s="31" t="s">
        <v>37</v>
      </c>
      <c r="G50" s="31" t="s">
        <v>9</v>
      </c>
      <c r="H50" s="31" t="s">
        <v>30</v>
      </c>
      <c r="I50" s="2"/>
      <c r="J50" s="2"/>
      <c r="K50" s="5"/>
      <c r="L50" s="22"/>
      <c r="M50" s="22"/>
      <c r="N50" s="10"/>
      <c r="O50" s="10"/>
      <c r="P50" s="10"/>
      <c r="Q50" s="10"/>
    </row>
    <row r="51" spans="1:21" hidden="1" x14ac:dyDescent="0.25">
      <c r="A51" s="36" t="s">
        <v>10</v>
      </c>
      <c r="B51" s="7">
        <f t="shared" ref="B51:B56" si="12">D51+F51+H51</f>
        <v>1028351711.2735949</v>
      </c>
      <c r="C51" s="8">
        <v>95947</v>
      </c>
      <c r="D51" s="7">
        <f>J10*C51</f>
        <v>825144200</v>
      </c>
      <c r="E51" s="35">
        <f>E42*1.05</f>
        <v>443.65978125000004</v>
      </c>
      <c r="F51" s="7">
        <f>($D$67*$D$68*$D$69)*G51*D10*F10</f>
        <v>52652958.386680447</v>
      </c>
      <c r="G51" s="9">
        <f t="shared" ref="G51:G56" si="13">365/E51</f>
        <v>0.82270247479188197</v>
      </c>
      <c r="H51" s="7">
        <f>$D$10*(D72*10^6)*(G51)*F10</f>
        <v>150554552.8869144</v>
      </c>
      <c r="I51" s="2"/>
      <c r="J51" s="4"/>
      <c r="K51" s="5"/>
      <c r="L51" s="22"/>
      <c r="M51" s="22"/>
      <c r="N51" s="10"/>
      <c r="O51" s="10"/>
      <c r="P51" s="10"/>
      <c r="Q51" s="10"/>
    </row>
    <row r="52" spans="1:21" hidden="1" x14ac:dyDescent="0.25">
      <c r="A52" s="36"/>
      <c r="B52" s="7">
        <f>D52+F52+H52</f>
        <v>1112657511.2735949</v>
      </c>
      <c r="C52" s="8">
        <v>105750</v>
      </c>
      <c r="D52" s="7">
        <f>J11*C52</f>
        <v>909450000</v>
      </c>
      <c r="E52" s="35">
        <f>E43*1.05</f>
        <v>443.65978125000004</v>
      </c>
      <c r="F52" s="7">
        <f>($D$67*$D$68*$D$69)*G52*D11*F11</f>
        <v>52652958.386680447</v>
      </c>
      <c r="G52" s="9">
        <f t="shared" si="13"/>
        <v>0.82270247479188197</v>
      </c>
      <c r="H52" s="7">
        <f>$D$11*(D72*10^6)*(G52)*F11</f>
        <v>150554552.8869144</v>
      </c>
      <c r="I52" s="11"/>
      <c r="J52" s="4"/>
      <c r="K52" s="5"/>
      <c r="L52" s="22"/>
      <c r="M52" s="22"/>
      <c r="N52" s="10"/>
      <c r="O52" s="10"/>
      <c r="P52" s="10"/>
      <c r="Q52" s="10"/>
    </row>
    <row r="53" spans="1:21" hidden="1" x14ac:dyDescent="0.25">
      <c r="A53" s="36" t="s">
        <v>24</v>
      </c>
      <c r="B53" s="7">
        <f t="shared" si="12"/>
        <v>1025605663.8239516</v>
      </c>
      <c r="C53" s="8">
        <v>95947</v>
      </c>
      <c r="D53" s="7">
        <f>J10*C53</f>
        <v>825144200</v>
      </c>
      <c r="E53" s="35">
        <f>E44*1.05</f>
        <v>449.73731250000003</v>
      </c>
      <c r="F53" s="7">
        <f>($D$67*$D$68*$D$69)*G53*D10*F10</f>
        <v>51941431.921995573</v>
      </c>
      <c r="G53" s="9">
        <f t="shared" si="13"/>
        <v>0.81158487378118083</v>
      </c>
      <c r="H53" s="7">
        <f>$D$10*(D72*10^6)*(G53)*F10</f>
        <v>148520031.90195608</v>
      </c>
      <c r="I53" s="11"/>
      <c r="J53" s="4"/>
      <c r="K53" s="5"/>
      <c r="L53" s="22"/>
      <c r="M53" s="22"/>
      <c r="N53" s="10"/>
      <c r="O53" s="10"/>
      <c r="P53" s="10"/>
      <c r="Q53" s="10"/>
    </row>
    <row r="54" spans="1:21" hidden="1" x14ac:dyDescent="0.25">
      <c r="A54" s="36"/>
      <c r="B54" s="7">
        <f t="shared" si="12"/>
        <v>1109911463.8239517</v>
      </c>
      <c r="C54" s="8">
        <v>105750</v>
      </c>
      <c r="D54" s="7">
        <f>J11*C54</f>
        <v>909450000</v>
      </c>
      <c r="E54" s="35">
        <f>E45*1.05</f>
        <v>449.73731250000003</v>
      </c>
      <c r="F54" s="7">
        <f>($D$67*$D$68*$D$69)*G54*D11*F11</f>
        <v>51941431.921995573</v>
      </c>
      <c r="G54" s="9">
        <f t="shared" si="13"/>
        <v>0.81158487378118083</v>
      </c>
      <c r="H54" s="7">
        <f>$D$11*(D72*10^6)*(G54)*F11</f>
        <v>148520031.90195608</v>
      </c>
      <c r="I54" s="11"/>
      <c r="J54" s="4"/>
      <c r="K54" s="5"/>
      <c r="L54" s="22"/>
      <c r="M54" s="22"/>
      <c r="N54" s="10"/>
      <c r="O54" s="10"/>
      <c r="P54" s="10"/>
      <c r="Q54" s="10"/>
    </row>
    <row r="55" spans="1:21" hidden="1" x14ac:dyDescent="0.25">
      <c r="A55" s="36" t="s">
        <v>25</v>
      </c>
      <c r="B55" s="7">
        <f t="shared" si="12"/>
        <v>1017296380.3493837</v>
      </c>
      <c r="C55" s="8">
        <v>95947</v>
      </c>
      <c r="D55" s="7">
        <f>J10*C55</f>
        <v>825144200</v>
      </c>
      <c r="E55" s="35">
        <f t="shared" ref="E55:E56" si="14">E46*1.05</f>
        <v>469.1854125000001</v>
      </c>
      <c r="F55" s="7">
        <f>($D$67*$D$68*$D$69)*G55*D10*F10</f>
        <v>49788419.199840307</v>
      </c>
      <c r="G55" s="9">
        <f t="shared" si="13"/>
        <v>0.77794404999750477</v>
      </c>
      <c r="H55" s="7">
        <f>$D$10*(D72*10^6)*(G55)*F10</f>
        <v>142363761.14954337</v>
      </c>
      <c r="I55" s="11"/>
      <c r="J55" s="4"/>
      <c r="K55" s="5"/>
      <c r="L55" s="22"/>
      <c r="M55" s="22"/>
      <c r="N55" s="10"/>
      <c r="O55" s="10"/>
      <c r="P55" s="10"/>
      <c r="Q55" s="10"/>
    </row>
    <row r="56" spans="1:21" hidden="1" x14ac:dyDescent="0.25">
      <c r="A56" s="36"/>
      <c r="B56" s="7">
        <f t="shared" si="12"/>
        <v>1101602180.3493836</v>
      </c>
      <c r="C56" s="8">
        <v>105750</v>
      </c>
      <c r="D56" s="7">
        <f>J11*C56</f>
        <v>909450000</v>
      </c>
      <c r="E56" s="35">
        <f t="shared" si="14"/>
        <v>469.1854125000001</v>
      </c>
      <c r="F56" s="7">
        <f>($D$67*$D$68*$D$69)*G56*D11*F11</f>
        <v>49788419.199840307</v>
      </c>
      <c r="G56" s="9">
        <f t="shared" si="13"/>
        <v>0.77794404999750477</v>
      </c>
      <c r="H56" s="7">
        <f>$D$11*(D72*10^6)*(G56)*F11</f>
        <v>142363761.14954337</v>
      </c>
      <c r="I56" s="11"/>
      <c r="J56" s="4"/>
      <c r="K56" s="5"/>
      <c r="L56" s="22"/>
      <c r="M56" s="22"/>
      <c r="N56" s="10"/>
      <c r="O56" s="10"/>
      <c r="P56" s="10"/>
      <c r="Q56" s="10"/>
    </row>
    <row r="57" spans="1:21" ht="15.75" thickBot="1" x14ac:dyDescent="0.3">
      <c r="A57" s="1"/>
      <c r="B57" s="4"/>
      <c r="C57" s="4"/>
      <c r="D57" s="4"/>
      <c r="E57" s="1"/>
      <c r="F57" s="4"/>
      <c r="G57" s="11"/>
      <c r="H57" s="4"/>
      <c r="I57" s="11"/>
      <c r="J57" s="4"/>
      <c r="K57" s="5"/>
      <c r="M57" s="22"/>
      <c r="N57" s="22"/>
      <c r="O57" s="22"/>
      <c r="P57" s="22"/>
      <c r="R57" s="1"/>
      <c r="S57" s="3"/>
      <c r="T57" s="1"/>
      <c r="U57" s="1"/>
    </row>
    <row r="58" spans="1:21" x14ac:dyDescent="0.25">
      <c r="A58" s="69" t="s">
        <v>48</v>
      </c>
      <c r="B58" s="70"/>
      <c r="C58" s="71"/>
      <c r="E58" s="78" t="s">
        <v>53</v>
      </c>
      <c r="F58" s="79"/>
      <c r="H58" s="56" t="s">
        <v>52</v>
      </c>
      <c r="I58" s="57"/>
      <c r="J58" s="58"/>
      <c r="K58" s="22"/>
      <c r="M58" s="22"/>
      <c r="N58" s="22"/>
      <c r="O58" s="22"/>
      <c r="P58" s="22"/>
      <c r="R58" s="1"/>
      <c r="S58" s="3"/>
      <c r="T58" s="1"/>
      <c r="U58" s="1"/>
    </row>
    <row r="59" spans="1:21" ht="15.75" thickBot="1" x14ac:dyDescent="0.3">
      <c r="A59" s="72"/>
      <c r="B59" s="73"/>
      <c r="C59" s="74"/>
      <c r="E59" s="80"/>
      <c r="F59" s="81"/>
      <c r="H59" s="59"/>
      <c r="I59" s="60"/>
      <c r="J59" s="61"/>
      <c r="K59" s="22"/>
      <c r="M59" s="22"/>
      <c r="N59" s="22"/>
      <c r="O59" s="22"/>
      <c r="P59" s="22"/>
      <c r="R59" s="1"/>
      <c r="S59" s="3"/>
      <c r="T59" s="1"/>
      <c r="U59" s="1"/>
    </row>
    <row r="60" spans="1:21" x14ac:dyDescent="0.25">
      <c r="A60" s="72"/>
      <c r="B60" s="73"/>
      <c r="C60" s="74"/>
      <c r="E60" s="80"/>
      <c r="F60" s="81"/>
      <c r="H60" s="25" t="s">
        <v>10</v>
      </c>
      <c r="I60" s="62">
        <f>B15+B24+B33+B42+B16+B25+B34+B43</f>
        <v>14557669043.716228</v>
      </c>
      <c r="J60" s="63"/>
      <c r="K60" s="4"/>
      <c r="L60" s="29"/>
      <c r="M60" s="22"/>
      <c r="R60" s="1"/>
      <c r="S60" s="3"/>
      <c r="T60" s="1"/>
      <c r="U60" s="1"/>
    </row>
    <row r="61" spans="1:21" x14ac:dyDescent="0.25">
      <c r="A61" s="72"/>
      <c r="B61" s="73"/>
      <c r="C61" s="74"/>
      <c r="E61" s="80"/>
      <c r="F61" s="81"/>
      <c r="H61" s="26" t="s">
        <v>24</v>
      </c>
      <c r="I61" s="64">
        <f>B17+B26+B35+B44+B18+B27+B36+B45</f>
        <v>14512929690.368713</v>
      </c>
      <c r="J61" s="65"/>
      <c r="K61" s="1"/>
      <c r="L61" s="29"/>
      <c r="M61" s="22"/>
      <c r="R61" s="1"/>
      <c r="S61" s="3"/>
      <c r="T61" s="1"/>
      <c r="U61" s="1"/>
    </row>
    <row r="62" spans="1:21" ht="15.75" thickBot="1" x14ac:dyDescent="0.3">
      <c r="A62" s="75"/>
      <c r="B62" s="76"/>
      <c r="C62" s="77"/>
      <c r="E62" s="82"/>
      <c r="F62" s="83"/>
      <c r="H62" s="27" t="s">
        <v>25</v>
      </c>
      <c r="I62" s="66">
        <f>B19+B28+B37+B46+B20+B29+B38+B47</f>
        <v>14377552579.721306</v>
      </c>
      <c r="J62" s="67"/>
      <c r="K62" s="1"/>
      <c r="M62" s="22"/>
      <c r="N62" s="22"/>
      <c r="O62" s="22"/>
      <c r="P62" s="22"/>
      <c r="R62" s="1"/>
      <c r="S62" s="3"/>
      <c r="T62" s="1"/>
      <c r="U62" s="1"/>
    </row>
    <row r="63" spans="1:21" x14ac:dyDescent="0.25">
      <c r="A63" s="1"/>
      <c r="B63" s="4"/>
      <c r="C63" s="4"/>
      <c r="D63" s="4"/>
      <c r="E63" s="1"/>
      <c r="F63" s="4"/>
      <c r="G63" s="11"/>
      <c r="K63" s="1"/>
      <c r="M63" s="22"/>
      <c r="N63" s="22"/>
      <c r="O63" s="22"/>
      <c r="P63" s="22"/>
      <c r="R63" s="1"/>
      <c r="S63" s="3"/>
      <c r="T63" s="1"/>
      <c r="U63" s="1"/>
    </row>
    <row r="64" spans="1:21" x14ac:dyDescent="0.25">
      <c r="C64" s="22"/>
      <c r="D64" s="22"/>
      <c r="K64" s="5"/>
      <c r="M64" s="22"/>
      <c r="N64" s="22"/>
      <c r="O64" s="22"/>
      <c r="P64" s="22"/>
      <c r="R64" s="1"/>
      <c r="S64" s="3"/>
      <c r="T64" s="1"/>
      <c r="U64" s="1"/>
    </row>
    <row r="65" spans="1:21" x14ac:dyDescent="0.25">
      <c r="A65" s="16" t="s">
        <v>11</v>
      </c>
      <c r="C65" s="22"/>
      <c r="D65" s="22"/>
      <c r="K65" s="5"/>
      <c r="M65" s="22"/>
      <c r="N65" s="22"/>
      <c r="O65" s="22"/>
      <c r="P65" s="22"/>
      <c r="R65" s="1"/>
      <c r="S65" s="3"/>
      <c r="T65" s="1"/>
      <c r="U65" s="1"/>
    </row>
    <row r="66" spans="1:21" x14ac:dyDescent="0.25">
      <c r="A66" s="5" t="s">
        <v>12</v>
      </c>
      <c r="B66" s="5"/>
      <c r="C66" s="5"/>
      <c r="D66" s="5"/>
      <c r="J66" s="5"/>
      <c r="K66" s="28"/>
      <c r="M66" s="22"/>
      <c r="N66" s="22"/>
      <c r="O66" s="22"/>
      <c r="P66" s="22"/>
    </row>
    <row r="67" spans="1:21" x14ac:dyDescent="0.25">
      <c r="A67" s="5"/>
      <c r="B67" s="5" t="s">
        <v>14</v>
      </c>
      <c r="C67" s="5"/>
      <c r="D67" s="12">
        <v>6.4</v>
      </c>
      <c r="J67" s="5"/>
      <c r="K67" s="5"/>
      <c r="M67" s="22"/>
      <c r="N67" s="22"/>
      <c r="O67" s="22"/>
      <c r="P67" s="22"/>
    </row>
    <row r="68" spans="1:21" x14ac:dyDescent="0.25">
      <c r="A68" s="5"/>
      <c r="B68" s="5" t="s">
        <v>15</v>
      </c>
      <c r="C68" s="5"/>
      <c r="D68" s="5">
        <v>100000</v>
      </c>
      <c r="E68" s="5"/>
      <c r="J68" s="5"/>
      <c r="K68" s="5"/>
      <c r="M68" s="5"/>
      <c r="N68" s="5"/>
      <c r="O68" s="5"/>
    </row>
    <row r="69" spans="1:21" x14ac:dyDescent="0.25">
      <c r="A69" s="5"/>
      <c r="B69" s="5" t="s">
        <v>16</v>
      </c>
      <c r="C69" s="5"/>
      <c r="D69" s="5">
        <v>4</v>
      </c>
      <c r="E69" s="13"/>
      <c r="J69" s="5"/>
      <c r="K69" s="5"/>
      <c r="M69" s="5"/>
      <c r="N69" s="5"/>
      <c r="O69" s="5"/>
    </row>
    <row r="70" spans="1:21" x14ac:dyDescent="0.25">
      <c r="A70" s="5"/>
      <c r="B70" s="19"/>
      <c r="C70" s="13"/>
      <c r="D70" s="13"/>
      <c r="E70" s="5"/>
      <c r="J70" s="5"/>
      <c r="K70" s="5"/>
      <c r="M70" s="5"/>
      <c r="N70" s="5"/>
      <c r="O70" s="5"/>
    </row>
    <row r="71" spans="1:21" x14ac:dyDescent="0.25">
      <c r="A71" s="5" t="s">
        <v>13</v>
      </c>
      <c r="B71" s="5"/>
      <c r="C71" s="5"/>
      <c r="D71" s="5"/>
      <c r="E71" s="5"/>
      <c r="J71" s="5"/>
      <c r="K71" s="5"/>
      <c r="M71" s="5"/>
      <c r="N71" s="5"/>
      <c r="O71" s="5"/>
    </row>
    <row r="72" spans="1:21" x14ac:dyDescent="0.25">
      <c r="A72" s="5"/>
      <c r="B72" s="5" t="s">
        <v>18</v>
      </c>
      <c r="C72" s="5"/>
      <c r="D72" s="14">
        <v>7.32</v>
      </c>
      <c r="E72" s="14"/>
      <c r="J72" s="5"/>
      <c r="K72" s="5"/>
      <c r="M72" s="5"/>
      <c r="N72" s="5"/>
      <c r="O72" s="5"/>
    </row>
    <row r="73" spans="1:21" x14ac:dyDescent="0.25">
      <c r="A73" s="5"/>
      <c r="B73" s="19"/>
      <c r="C73" s="13"/>
      <c r="D73" s="13"/>
      <c r="E73" s="13"/>
      <c r="J73" s="5"/>
      <c r="K73" s="5"/>
      <c r="M73" s="5"/>
      <c r="N73" s="5"/>
      <c r="O73" s="5"/>
    </row>
    <row r="74" spans="1:21" x14ac:dyDescent="0.25">
      <c r="A74" s="5" t="s">
        <v>17</v>
      </c>
      <c r="B74" s="5"/>
      <c r="C74" s="5"/>
      <c r="D74" s="5"/>
      <c r="E74" s="13"/>
      <c r="J74" s="5"/>
      <c r="K74" s="5"/>
      <c r="M74" s="5"/>
      <c r="N74" s="5"/>
      <c r="O74" s="5"/>
    </row>
    <row r="75" spans="1:21" ht="28.15" customHeight="1" x14ac:dyDescent="0.25">
      <c r="A75" s="5"/>
      <c r="B75" s="68" t="s">
        <v>26</v>
      </c>
      <c r="C75" s="68"/>
      <c r="D75" s="15">
        <v>0.11</v>
      </c>
      <c r="E75" s="13"/>
      <c r="J75" s="5"/>
      <c r="K75" s="5"/>
      <c r="M75" s="5"/>
      <c r="N75" s="5"/>
      <c r="O75" s="5"/>
    </row>
    <row r="76" spans="1:21" x14ac:dyDescent="0.25">
      <c r="A76" s="5"/>
      <c r="B76" s="5"/>
      <c r="C76" s="5"/>
      <c r="D76" s="5"/>
      <c r="E76" s="13"/>
      <c r="J76" s="5"/>
      <c r="K76" s="5"/>
      <c r="M76" s="5"/>
      <c r="N76" s="5"/>
      <c r="O76" s="5"/>
    </row>
    <row r="77" spans="1:21" x14ac:dyDescent="0.25">
      <c r="A77" s="20" t="s">
        <v>19</v>
      </c>
      <c r="B77" s="5"/>
      <c r="C77" s="5"/>
      <c r="D77" s="5"/>
      <c r="E77" s="5"/>
      <c r="J77" s="5"/>
      <c r="K77" s="5"/>
      <c r="M77" s="5"/>
      <c r="N77" s="5"/>
      <c r="O77" s="5"/>
    </row>
    <row r="78" spans="1:21" ht="25.5" customHeight="1" x14ac:dyDescent="0.25">
      <c r="A78" s="16" t="s">
        <v>20</v>
      </c>
      <c r="B78" s="5"/>
      <c r="C78" s="5"/>
      <c r="D78" s="5"/>
      <c r="E78" s="5"/>
      <c r="J78" s="5"/>
      <c r="K78" s="5"/>
      <c r="L78" s="5"/>
      <c r="M78" s="5"/>
      <c r="N78" s="5"/>
      <c r="O78" s="5"/>
    </row>
    <row r="79" spans="1:21" x14ac:dyDescent="0.25">
      <c r="A79" s="16" t="s">
        <v>21</v>
      </c>
      <c r="B79" s="5"/>
      <c r="C79" s="5"/>
      <c r="D79" s="5"/>
      <c r="E79" s="5"/>
      <c r="J79" s="5"/>
      <c r="K79" s="5"/>
      <c r="L79" s="5"/>
      <c r="M79" s="5"/>
      <c r="N79" s="5"/>
      <c r="O79" s="5"/>
    </row>
    <row r="80" spans="1:21" x14ac:dyDescent="0.25">
      <c r="A80" s="5"/>
      <c r="B80" s="5"/>
      <c r="C80" s="5"/>
      <c r="D80" s="5"/>
      <c r="E80" s="5"/>
      <c r="J80" s="5"/>
      <c r="K80" s="5"/>
      <c r="L80" s="5"/>
      <c r="M80" s="5"/>
      <c r="N80" s="5"/>
      <c r="O80" s="5"/>
    </row>
    <row r="81" spans="1:15" x14ac:dyDescent="0.25">
      <c r="A81" s="5" t="s">
        <v>22</v>
      </c>
      <c r="B81" s="5"/>
      <c r="C81" s="5"/>
      <c r="D81" s="5"/>
      <c r="E81" s="5"/>
      <c r="J81" s="5"/>
      <c r="K81" s="5"/>
      <c r="L81" s="5"/>
      <c r="M81" s="5"/>
      <c r="N81" s="5"/>
      <c r="O81" s="5"/>
    </row>
    <row r="82" spans="1:15" x14ac:dyDescent="0.2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25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x14ac:dyDescent="0.2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</sheetData>
  <mergeCells count="74">
    <mergeCell ref="B75:C75"/>
    <mergeCell ref="A31:A32"/>
    <mergeCell ref="B31:B32"/>
    <mergeCell ref="C31:D31"/>
    <mergeCell ref="E31:F31"/>
    <mergeCell ref="A49:A50"/>
    <mergeCell ref="B49:B50"/>
    <mergeCell ref="C49:D49"/>
    <mergeCell ref="E49:F49"/>
    <mergeCell ref="A58:C62"/>
    <mergeCell ref="E58:F62"/>
    <mergeCell ref="A40:A41"/>
    <mergeCell ref="B40:B41"/>
    <mergeCell ref="C40:D40"/>
    <mergeCell ref="E40:F40"/>
    <mergeCell ref="A42:A43"/>
    <mergeCell ref="H58:J59"/>
    <mergeCell ref="I60:J60"/>
    <mergeCell ref="I61:J61"/>
    <mergeCell ref="I62:J62"/>
    <mergeCell ref="I22:J22"/>
    <mergeCell ref="G49:H49"/>
    <mergeCell ref="I49:J49"/>
    <mergeCell ref="I31:J31"/>
    <mergeCell ref="G40:H40"/>
    <mergeCell ref="I40:J40"/>
    <mergeCell ref="G31:H31"/>
    <mergeCell ref="A22:A23"/>
    <mergeCell ref="B22:B23"/>
    <mergeCell ref="C22:D22"/>
    <mergeCell ref="E22:F22"/>
    <mergeCell ref="G22:H22"/>
    <mergeCell ref="E8:E9"/>
    <mergeCell ref="E10:E11"/>
    <mergeCell ref="L2:Q13"/>
    <mergeCell ref="A13:A14"/>
    <mergeCell ref="B13:B14"/>
    <mergeCell ref="C13:D13"/>
    <mergeCell ref="E13:F13"/>
    <mergeCell ref="G13:H13"/>
    <mergeCell ref="I13:J13"/>
    <mergeCell ref="L14:Q14"/>
    <mergeCell ref="A2:A3"/>
    <mergeCell ref="A4:A5"/>
    <mergeCell ref="A6:A7"/>
    <mergeCell ref="A8:A9"/>
    <mergeCell ref="A10:A11"/>
    <mergeCell ref="A15:A16"/>
    <mergeCell ref="A17:A18"/>
    <mergeCell ref="A19:A20"/>
    <mergeCell ref="I2:I3"/>
    <mergeCell ref="I4:I5"/>
    <mergeCell ref="I6:I7"/>
    <mergeCell ref="I8:I9"/>
    <mergeCell ref="I10:I11"/>
    <mergeCell ref="G2:G3"/>
    <mergeCell ref="G4:G5"/>
    <mergeCell ref="G6:G7"/>
    <mergeCell ref="G8:G9"/>
    <mergeCell ref="G10:G11"/>
    <mergeCell ref="E2:E3"/>
    <mergeCell ref="E4:E5"/>
    <mergeCell ref="E6:E7"/>
    <mergeCell ref="A28:A29"/>
    <mergeCell ref="A26:A27"/>
    <mergeCell ref="A24:A25"/>
    <mergeCell ref="A37:A38"/>
    <mergeCell ref="A35:A36"/>
    <mergeCell ref="A33:A34"/>
    <mergeCell ref="A44:A45"/>
    <mergeCell ref="A46:A47"/>
    <mergeCell ref="A51:A52"/>
    <mergeCell ref="A53:A54"/>
    <mergeCell ref="A55:A56"/>
  </mergeCells>
  <printOptions horizontalCentered="1"/>
  <pageMargins left="0" right="0" top="0.11811023622047245" bottom="0.11811023622047245" header="0.31496062992125984" footer="0.31496062992125984"/>
  <pageSetup paperSize="9"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аренда 180ед УЭЦН на 25-28гг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Динмухаммед</dc:creator>
  <cp:lastModifiedBy>Джанкасимов Абдулла</cp:lastModifiedBy>
  <cp:lastPrinted>2024-04-24T17:22:05Z</cp:lastPrinted>
  <dcterms:created xsi:type="dcterms:W3CDTF">2018-11-07T06:22:04Z</dcterms:created>
  <dcterms:modified xsi:type="dcterms:W3CDTF">2024-10-28T07:09:07Z</dcterms:modified>
</cp:coreProperties>
</file>