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8" i="1" l="1"/>
  <c r="I14" i="1"/>
  <c r="Y22" i="1" l="1"/>
  <c r="X22" i="1" s="1"/>
  <c r="W22" i="1"/>
  <c r="U22" i="1"/>
  <c r="T22" i="1"/>
  <c r="S22" i="1"/>
  <c r="R22" i="1"/>
  <c r="Q22" i="1"/>
  <c r="P22" i="1"/>
  <c r="O22" i="1"/>
  <c r="N22" i="1"/>
  <c r="M22" i="1"/>
  <c r="L22" i="1" s="1"/>
  <c r="C21" i="1"/>
  <c r="H21" i="1" s="1"/>
  <c r="I21" i="1" s="1"/>
  <c r="Y20" i="1"/>
  <c r="X20" i="1" s="1"/>
  <c r="U20" i="1"/>
  <c r="T20" i="1"/>
  <c r="S20" i="1"/>
  <c r="R20" i="1"/>
  <c r="Q20" i="1"/>
  <c r="O20" i="1" s="1"/>
  <c r="P20" i="1"/>
  <c r="M20" i="1"/>
  <c r="L20" i="1" s="1"/>
  <c r="H19" i="1"/>
  <c r="I19" i="1" s="1"/>
  <c r="X18" i="1"/>
  <c r="W18" i="1"/>
  <c r="V18" i="1"/>
  <c r="T18" i="1"/>
  <c r="S18" i="1"/>
  <c r="R18" i="1"/>
  <c r="U18" i="1" s="1"/>
  <c r="P18" i="1"/>
  <c r="O18" i="1"/>
  <c r="N18" i="1"/>
  <c r="L18" i="1"/>
  <c r="K18" i="1"/>
  <c r="J18" i="1"/>
  <c r="H18" i="1"/>
  <c r="Y17" i="1"/>
  <c r="X17" i="1" s="1"/>
  <c r="V17" i="1"/>
  <c r="U17" i="1"/>
  <c r="R17" i="1" s="1"/>
  <c r="T17" i="1"/>
  <c r="S17" i="1"/>
  <c r="Q17" i="1"/>
  <c r="P17" i="1" s="1"/>
  <c r="M17" i="1"/>
  <c r="J17" i="1" s="1"/>
  <c r="L17" i="1"/>
  <c r="K17" i="1"/>
  <c r="Y16" i="1"/>
  <c r="X16" i="1" s="1"/>
  <c r="V16" i="1"/>
  <c r="U16" i="1"/>
  <c r="T16" i="1" s="1"/>
  <c r="Q16" i="1"/>
  <c r="P16" i="1" s="1"/>
  <c r="M16" i="1"/>
  <c r="L16" i="1"/>
  <c r="K16" i="1"/>
  <c r="J16" i="1"/>
  <c r="H15" i="1"/>
  <c r="I15" i="1" s="1"/>
  <c r="X14" i="1"/>
  <c r="W14" i="1"/>
  <c r="V14" i="1"/>
  <c r="T14" i="1"/>
  <c r="S14" i="1"/>
  <c r="R14" i="1"/>
  <c r="P14" i="1"/>
  <c r="O14" i="1"/>
  <c r="N14" i="1"/>
  <c r="L14" i="1"/>
  <c r="K14" i="1"/>
  <c r="J14" i="1"/>
  <c r="M14" i="1" s="1"/>
  <c r="H14" i="1"/>
  <c r="U14" i="1" l="1"/>
  <c r="W16" i="1"/>
  <c r="W17" i="1"/>
  <c r="Y14" i="1"/>
  <c r="V22" i="1"/>
  <c r="J22" i="1"/>
  <c r="K22" i="1"/>
  <c r="Y18" i="1"/>
  <c r="Q18" i="1"/>
  <c r="M18" i="1"/>
  <c r="O16" i="1"/>
  <c r="N20" i="1"/>
  <c r="N16" i="1"/>
  <c r="U15" i="1"/>
  <c r="Q15" i="1"/>
  <c r="Y15" i="1"/>
  <c r="M15" i="1"/>
  <c r="Y19" i="1"/>
  <c r="M19" i="1"/>
  <c r="U19" i="1"/>
  <c r="Q19" i="1"/>
  <c r="R16" i="1"/>
  <c r="N17" i="1"/>
  <c r="J20" i="1"/>
  <c r="V20" i="1"/>
  <c r="Q14" i="1"/>
  <c r="S16" i="1"/>
  <c r="O17" i="1"/>
  <c r="K20" i="1"/>
  <c r="W20" i="1"/>
  <c r="L15" i="1" l="1"/>
  <c r="K15" i="1"/>
  <c r="J15" i="1"/>
  <c r="X15" i="1"/>
  <c r="W15" i="1"/>
  <c r="V15" i="1"/>
  <c r="P15" i="1"/>
  <c r="O15" i="1"/>
  <c r="N15" i="1"/>
  <c r="N21" i="1" s="1"/>
  <c r="T15" i="1"/>
  <c r="T21" i="1" s="1"/>
  <c r="S15" i="1"/>
  <c r="S21" i="1" s="1"/>
  <c r="R15" i="1"/>
  <c r="R21" i="1" s="1"/>
  <c r="P19" i="1"/>
  <c r="O19" i="1"/>
  <c r="N19" i="1"/>
  <c r="T19" i="1"/>
  <c r="S19" i="1"/>
  <c r="R19" i="1"/>
  <c r="L19" i="1"/>
  <c r="K19" i="1"/>
  <c r="J19" i="1"/>
  <c r="X19" i="1"/>
  <c r="W19" i="1"/>
  <c r="V19" i="1"/>
  <c r="K21" i="1" l="1"/>
  <c r="L21" i="1"/>
  <c r="U21" i="1"/>
  <c r="O21" i="1"/>
  <c r="P21" i="1"/>
  <c r="Q21" i="1" s="1"/>
  <c r="V21" i="1"/>
  <c r="W21" i="1"/>
  <c r="X21" i="1"/>
  <c r="J21" i="1"/>
  <c r="M21" i="1" s="1"/>
  <c r="Y21" i="1" l="1"/>
</calcChain>
</file>

<file path=xl/sharedStrings.xml><?xml version="1.0" encoding="utf-8"?>
<sst xmlns="http://schemas.openxmlformats.org/spreadsheetml/2006/main" count="43" uniqueCount="42">
  <si>
    <t>1 вахта (бригада №1)</t>
  </si>
  <si>
    <t>2 вахта (бригада№1)</t>
  </si>
  <si>
    <t>№ р/р</t>
  </si>
  <si>
    <t>Атауы</t>
  </si>
  <si>
    <t>Супервайзерлер саны, адам</t>
  </si>
  <si>
    <t>Айына жұмыс істеген күндер, тәулік</t>
  </si>
  <si>
    <t>Тәулігіне жұмыс істеген сағаттар, сағат</t>
  </si>
  <si>
    <t>Бір айдағы орташа жылдық уақыт балансы, сағат</t>
  </si>
  <si>
    <t>Сағаттық тарифтік мөлшерлеме, теңге</t>
  </si>
  <si>
    <t>Айына төлеу, теңге</t>
  </si>
  <si>
    <t>Жылына төлеу, теңге</t>
  </si>
  <si>
    <t>қаңтар</t>
  </si>
  <si>
    <t>ақпан</t>
  </si>
  <si>
    <t>наурыз</t>
  </si>
  <si>
    <t>1тоқсан</t>
  </si>
  <si>
    <t>сәуір</t>
  </si>
  <si>
    <t>мамыр</t>
  </si>
  <si>
    <t>маусым</t>
  </si>
  <si>
    <t>2 тоқсан</t>
  </si>
  <si>
    <t>шілде</t>
  </si>
  <si>
    <t>тамыз</t>
  </si>
  <si>
    <t>қыркүйек</t>
  </si>
  <si>
    <t>3 тоқсан</t>
  </si>
  <si>
    <t>қазан</t>
  </si>
  <si>
    <t>қараша</t>
  </si>
  <si>
    <t>желтоқсан</t>
  </si>
  <si>
    <t>4 тоқсан</t>
  </si>
  <si>
    <t xml:space="preserve"> "ҚМГ" ӨБ</t>
  </si>
  <si>
    <t>1 ауысым</t>
  </si>
  <si>
    <t xml:space="preserve"> "ҚМГ" ӨБ бойынша жиыны</t>
  </si>
  <si>
    <t>Уақыттың жалпы жылдық балансы: "ҚМГ" ӨБ к/о бойынша 4015 сағат. Сағаттық тарифтік мөлшерлеме 10280 теңге.</t>
  </si>
  <si>
    <t>«Тапсырыс беруші»</t>
  </si>
  <si>
    <t>«Өнім беруші»</t>
  </si>
  <si>
    <t xml:space="preserve">«Маңғыстаумұнайгаз» АҚ                 </t>
  </si>
  <si>
    <t xml:space="preserve">Бас директордың бірінші орынбасары </t>
  </si>
  <si>
    <t xml:space="preserve">______________________ Вэнь Цзяцзюнь </t>
  </si>
  <si>
    <t xml:space="preserve">______________________ Б.С. Сейтмаганбетов </t>
  </si>
  <si>
    <t>________________________ Аты-жөні</t>
  </si>
  <si>
    <t>«____» _____________ 2025 ж.</t>
  </si>
  <si>
    <t xml:space="preserve">Директор  
ЖШС/ЖК «_______________________» 
</t>
  </si>
  <si>
    <t>2025 жылға арналған "Қаламқасмұнайгаз" ӨБ кен орнында ұңғымалар құрылысын супервайзингтік сүйемелдеу бойынша қызметтер құнын есептеу</t>
  </si>
  <si>
    <r>
      <t>№</t>
    </r>
    <r>
      <rPr>
        <b/>
        <u/>
        <sz val="12"/>
        <color theme="1"/>
        <rFont val="Times New Roman"/>
        <family val="1"/>
        <charset val="204"/>
      </rPr>
      <t>10</t>
    </r>
    <r>
      <rPr>
        <b/>
        <sz val="12"/>
        <color theme="1"/>
        <rFont val="Times New Roman"/>
        <family val="1"/>
        <charset val="204"/>
      </rPr>
      <t xml:space="preserve"> қосымша келісім шартқа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</si>
</sst>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9" fillId="0" borderId="0" xfId="0" applyFont="1"/>
    <xf numFmtId="0" fontId="10" fillId="0" borderId="0" xfId="0" applyFont="1"/>
    <xf numFmtId="165" fontId="3" fillId="0" borderId="1" xfId="1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/>
    <xf numFmtId="164" fontId="3" fillId="0" borderId="1" xfId="1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3" fontId="3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/>
    <xf numFmtId="0" fontId="7" fillId="0" borderId="0" xfId="0" applyFont="1" applyAlignment="1">
      <alignment wrapText="1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</cellXfs>
  <cellStyles count="2">
    <cellStyle name="Обычный" xfId="0" builtinId="0"/>
    <cellStyle name="Финансов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5"/>
  <sheetViews>
    <sheetView tabSelected="1" topLeftCell="C1" zoomScale="85" zoomScaleNormal="85" zoomScaleSheetLayoutView="90" workbookViewId="0">
      <selection activeCell="K5" sqref="K5"/>
    </sheetView>
  </sheetViews>
  <sheetFormatPr defaultRowHeight="15" x14ac:dyDescent="0.25"/>
  <cols>
    <col min="1" max="1" width="6.5703125" customWidth="1"/>
    <col min="2" max="2" width="28" customWidth="1"/>
    <col min="6" max="6" width="10.140625" customWidth="1"/>
    <col min="7" max="7" width="11.85546875" customWidth="1"/>
    <col min="8" max="8" width="14.28515625" customWidth="1"/>
    <col min="9" max="9" width="17.42578125" customWidth="1"/>
    <col min="10" max="10" width="14.85546875" customWidth="1"/>
    <col min="11" max="11" width="16.140625" customWidth="1"/>
    <col min="12" max="12" width="14.42578125" customWidth="1"/>
    <col min="13" max="13" width="14.140625" customWidth="1"/>
    <col min="14" max="14" width="14.7109375" customWidth="1"/>
    <col min="15" max="15" width="13" customWidth="1"/>
    <col min="16" max="16" width="13.28515625" customWidth="1"/>
    <col min="17" max="17" width="14.42578125" customWidth="1"/>
    <col min="18" max="18" width="15.7109375" customWidth="1"/>
    <col min="19" max="19" width="12.42578125" customWidth="1"/>
    <col min="20" max="20" width="14.7109375" customWidth="1"/>
    <col min="21" max="21" width="14.42578125" customWidth="1"/>
    <col min="22" max="22" width="12.7109375" customWidth="1"/>
    <col min="23" max="23" width="12.140625" customWidth="1"/>
    <col min="24" max="24" width="13.7109375" customWidth="1"/>
    <col min="25" max="25" width="16" customWidth="1"/>
  </cols>
  <sheetData>
    <row r="2" spans="1:25" ht="15.75" x14ac:dyDescent="0.25">
      <c r="U2" s="38" t="s">
        <v>41</v>
      </c>
      <c r="V2" s="38"/>
      <c r="W2" s="38"/>
      <c r="X2" s="38"/>
      <c r="Y2" s="38"/>
    </row>
    <row r="3" spans="1:25" ht="26.25" customHeight="1" x14ac:dyDescent="0.25">
      <c r="U3" s="36" t="s">
        <v>38</v>
      </c>
      <c r="V3" s="36"/>
      <c r="W3" s="36"/>
      <c r="X3" s="36"/>
      <c r="Y3" s="36"/>
    </row>
    <row r="4" spans="1:25" ht="15" customHeight="1" x14ac:dyDescent="0.25">
      <c r="U4" s="34"/>
      <c r="V4" s="34"/>
      <c r="W4" s="34"/>
      <c r="X4" s="34"/>
      <c r="Y4" s="34"/>
    </row>
    <row r="5" spans="1:25" ht="15" customHeight="1" x14ac:dyDescent="0.25">
      <c r="U5" s="34"/>
      <c r="V5" s="34"/>
      <c r="W5" s="34"/>
      <c r="X5" s="34"/>
      <c r="Y5" s="34"/>
    </row>
    <row r="6" spans="1:25" ht="15" customHeight="1" x14ac:dyDescent="0.25">
      <c r="U6" s="34"/>
      <c r="V6" s="34"/>
      <c r="W6" s="34"/>
      <c r="X6" s="34"/>
      <c r="Y6" s="34"/>
    </row>
    <row r="9" spans="1:25" ht="20.25" x14ac:dyDescent="0.25">
      <c r="A9" s="37" t="s">
        <v>40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99.75" x14ac:dyDescent="0.25">
      <c r="A11" s="2" t="s">
        <v>2</v>
      </c>
      <c r="B11" s="3" t="s">
        <v>3</v>
      </c>
      <c r="C11" s="2" t="s">
        <v>4</v>
      </c>
      <c r="D11" s="2" t="s">
        <v>5</v>
      </c>
      <c r="E11" s="2" t="s">
        <v>6</v>
      </c>
      <c r="F11" s="2" t="s">
        <v>7</v>
      </c>
      <c r="G11" s="2" t="s">
        <v>8</v>
      </c>
      <c r="H11" s="2" t="s">
        <v>9</v>
      </c>
      <c r="I11" s="2" t="s">
        <v>10</v>
      </c>
      <c r="J11" s="4" t="s">
        <v>11</v>
      </c>
      <c r="K11" s="4" t="s">
        <v>12</v>
      </c>
      <c r="L11" s="4" t="s">
        <v>13</v>
      </c>
      <c r="M11" s="2" t="s">
        <v>14</v>
      </c>
      <c r="N11" s="4" t="s">
        <v>15</v>
      </c>
      <c r="O11" s="4" t="s">
        <v>16</v>
      </c>
      <c r="P11" s="4" t="s">
        <v>17</v>
      </c>
      <c r="Q11" s="2" t="s">
        <v>18</v>
      </c>
      <c r="R11" s="4" t="s">
        <v>19</v>
      </c>
      <c r="S11" s="4" t="s">
        <v>20</v>
      </c>
      <c r="T11" s="4" t="s">
        <v>21</v>
      </c>
      <c r="U11" s="2" t="s">
        <v>22</v>
      </c>
      <c r="V11" s="4" t="s">
        <v>23</v>
      </c>
      <c r="W11" s="4" t="s">
        <v>24</v>
      </c>
      <c r="X11" s="4" t="s">
        <v>25</v>
      </c>
      <c r="Y11" s="2" t="s">
        <v>26</v>
      </c>
    </row>
    <row r="12" spans="1:25" x14ac:dyDescent="0.25">
      <c r="A12" s="5">
        <v>1</v>
      </c>
      <c r="B12" s="6" t="s">
        <v>27</v>
      </c>
      <c r="C12" s="7"/>
      <c r="D12" s="8"/>
      <c r="E12" s="8"/>
      <c r="F12" s="8"/>
      <c r="G12" s="8"/>
      <c r="H12" s="7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x14ac:dyDescent="0.25">
      <c r="A13" s="7"/>
      <c r="B13" s="6" t="s">
        <v>0</v>
      </c>
      <c r="C13" s="7"/>
      <c r="D13" s="8"/>
      <c r="E13" s="8"/>
      <c r="F13" s="8"/>
      <c r="G13" s="8"/>
      <c r="H13" s="7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s="17" customFormat="1" x14ac:dyDescent="0.25">
      <c r="A14" s="7"/>
      <c r="B14" s="8" t="s">
        <v>28</v>
      </c>
      <c r="C14" s="10">
        <v>1</v>
      </c>
      <c r="D14" s="11">
        <v>15</v>
      </c>
      <c r="E14" s="10">
        <v>11</v>
      </c>
      <c r="F14" s="11">
        <v>167.29166670000001</v>
      </c>
      <c r="G14" s="26">
        <v>10280</v>
      </c>
      <c r="H14" s="27">
        <f>F14*G14*C14</f>
        <v>1719758.3336760001</v>
      </c>
      <c r="I14" s="28">
        <f>M14+Q14+U14+Y14</f>
        <v>20354400</v>
      </c>
      <c r="J14" s="28">
        <f>E14*G14*15</f>
        <v>1696200</v>
      </c>
      <c r="K14" s="28">
        <f>E14*G14*15</f>
        <v>1696200</v>
      </c>
      <c r="L14" s="28">
        <f>E14*G14*15</f>
        <v>1696200</v>
      </c>
      <c r="M14" s="9">
        <f>J14+K14+L14</f>
        <v>5088600</v>
      </c>
      <c r="N14" s="28">
        <f>E14*G14*15</f>
        <v>1696200</v>
      </c>
      <c r="O14" s="28">
        <f>E14*G14*15</f>
        <v>1696200</v>
      </c>
      <c r="P14" s="28">
        <f>E14*G14*15</f>
        <v>1696200</v>
      </c>
      <c r="Q14" s="29">
        <f>P14+O14+N14</f>
        <v>5088600</v>
      </c>
      <c r="R14" s="28">
        <f>E14*G14*15</f>
        <v>1696200</v>
      </c>
      <c r="S14" s="28">
        <f>E14*G14*15</f>
        <v>1696200</v>
      </c>
      <c r="T14" s="28">
        <f>E14*G14*15</f>
        <v>1696200</v>
      </c>
      <c r="U14" s="30">
        <f>T14+S14+R14</f>
        <v>5088600</v>
      </c>
      <c r="V14" s="28">
        <f>E14*G14*15</f>
        <v>1696200</v>
      </c>
      <c r="W14" s="28">
        <f>E14*G14*15</f>
        <v>1696200</v>
      </c>
      <c r="X14" s="28">
        <f>E14*G14*15</f>
        <v>1696200</v>
      </c>
      <c r="Y14" s="28">
        <f>V14+W14+X14</f>
        <v>5088600</v>
      </c>
    </row>
    <row r="15" spans="1:25" s="17" customFormat="1" x14ac:dyDescent="0.25">
      <c r="A15" s="7"/>
      <c r="B15" s="8"/>
      <c r="C15" s="10"/>
      <c r="D15" s="10"/>
      <c r="E15" s="10"/>
      <c r="F15" s="11"/>
      <c r="G15" s="21"/>
      <c r="H15" s="9">
        <f>F15*G15</f>
        <v>0</v>
      </c>
      <c r="I15" s="9">
        <f>H15*12</f>
        <v>0</v>
      </c>
      <c r="J15" s="9">
        <f t="shared" ref="J15:J22" si="0">M15/3/1000</f>
        <v>0</v>
      </c>
      <c r="K15" s="9">
        <f t="shared" ref="K15:K22" si="1">M15/3/1000</f>
        <v>0</v>
      </c>
      <c r="L15" s="9">
        <f t="shared" ref="L15:L22" si="2">M15/3/1000</f>
        <v>0</v>
      </c>
      <c r="M15" s="9">
        <f t="shared" ref="M15:M22" si="3">I15/4</f>
        <v>0</v>
      </c>
      <c r="N15" s="9">
        <f t="shared" ref="N15:N22" si="4">Q15/3/1000</f>
        <v>0</v>
      </c>
      <c r="O15" s="9">
        <f t="shared" ref="O15:O22" si="5">Q15/3/1000</f>
        <v>0</v>
      </c>
      <c r="P15" s="9">
        <f t="shared" ref="P15:P22" si="6">Q15/3/1000</f>
        <v>0</v>
      </c>
      <c r="Q15" s="9">
        <f t="shared" ref="Q15:Q22" si="7">I15/4</f>
        <v>0</v>
      </c>
      <c r="R15" s="9">
        <f t="shared" ref="R15:R17" si="8">U15/3/1000</f>
        <v>0</v>
      </c>
      <c r="S15" s="9">
        <f t="shared" ref="S15:S17" si="9">U15/3/1000</f>
        <v>0</v>
      </c>
      <c r="T15" s="9">
        <f t="shared" ref="T15:T17" si="10">U15/3/1000</f>
        <v>0</v>
      </c>
      <c r="U15" s="9">
        <f t="shared" ref="U15:U22" si="11">I15/4</f>
        <v>0</v>
      </c>
      <c r="V15" s="9">
        <f t="shared" ref="V15:V22" si="12">Y15/3/1000</f>
        <v>0</v>
      </c>
      <c r="W15" s="9">
        <f t="shared" ref="W15:W22" si="13">Y15/3/1000</f>
        <v>0</v>
      </c>
      <c r="X15" s="9">
        <f t="shared" ref="X15:X22" si="14">Y15/3/1000</f>
        <v>0</v>
      </c>
      <c r="Y15" s="9">
        <f t="shared" ref="Y15:Y22" si="15">I15/4</f>
        <v>0</v>
      </c>
    </row>
    <row r="16" spans="1:25" s="17" customFormat="1" x14ac:dyDescent="0.25">
      <c r="A16" s="7"/>
      <c r="B16" s="8"/>
      <c r="C16" s="8"/>
      <c r="D16" s="8"/>
      <c r="E16" s="8"/>
      <c r="F16" s="8"/>
      <c r="G16" s="8"/>
      <c r="H16" s="8"/>
      <c r="I16" s="8"/>
      <c r="J16" s="9">
        <f t="shared" si="0"/>
        <v>0</v>
      </c>
      <c r="K16" s="9">
        <f t="shared" si="1"/>
        <v>0</v>
      </c>
      <c r="L16" s="9">
        <f t="shared" si="2"/>
        <v>0</v>
      </c>
      <c r="M16" s="9">
        <f t="shared" si="3"/>
        <v>0</v>
      </c>
      <c r="N16" s="9">
        <f t="shared" si="4"/>
        <v>0</v>
      </c>
      <c r="O16" s="9">
        <f t="shared" si="5"/>
        <v>0</v>
      </c>
      <c r="P16" s="9">
        <f t="shared" si="6"/>
        <v>0</v>
      </c>
      <c r="Q16" s="9">
        <f t="shared" si="7"/>
        <v>0</v>
      </c>
      <c r="R16" s="9">
        <f t="shared" si="8"/>
        <v>0</v>
      </c>
      <c r="S16" s="9">
        <f t="shared" si="9"/>
        <v>0</v>
      </c>
      <c r="T16" s="9">
        <f t="shared" si="10"/>
        <v>0</v>
      </c>
      <c r="U16" s="9">
        <f t="shared" si="11"/>
        <v>0</v>
      </c>
      <c r="V16" s="9">
        <f t="shared" si="12"/>
        <v>0</v>
      </c>
      <c r="W16" s="9">
        <f t="shared" si="13"/>
        <v>0</v>
      </c>
      <c r="X16" s="9">
        <f t="shared" si="14"/>
        <v>0</v>
      </c>
      <c r="Y16" s="9">
        <f t="shared" si="15"/>
        <v>0</v>
      </c>
    </row>
    <row r="17" spans="1:25" s="17" customFormat="1" x14ac:dyDescent="0.25">
      <c r="A17" s="5">
        <v>2</v>
      </c>
      <c r="B17" s="12" t="s">
        <v>1</v>
      </c>
      <c r="C17" s="8"/>
      <c r="D17" s="8"/>
      <c r="E17" s="8"/>
      <c r="F17" s="8"/>
      <c r="G17" s="8"/>
      <c r="H17" s="8"/>
      <c r="I17" s="8"/>
      <c r="J17" s="9">
        <f t="shared" si="0"/>
        <v>0</v>
      </c>
      <c r="K17" s="9">
        <f t="shared" si="1"/>
        <v>0</v>
      </c>
      <c r="L17" s="9">
        <f t="shared" si="2"/>
        <v>0</v>
      </c>
      <c r="M17" s="9">
        <f t="shared" si="3"/>
        <v>0</v>
      </c>
      <c r="N17" s="9">
        <f t="shared" si="4"/>
        <v>0</v>
      </c>
      <c r="O17" s="9">
        <f t="shared" si="5"/>
        <v>0</v>
      </c>
      <c r="P17" s="9">
        <f t="shared" si="6"/>
        <v>0</v>
      </c>
      <c r="Q17" s="9">
        <f t="shared" si="7"/>
        <v>0</v>
      </c>
      <c r="R17" s="9">
        <f t="shared" si="8"/>
        <v>0</v>
      </c>
      <c r="S17" s="9">
        <f t="shared" si="9"/>
        <v>0</v>
      </c>
      <c r="T17" s="9">
        <f t="shared" si="10"/>
        <v>0</v>
      </c>
      <c r="U17" s="9">
        <f t="shared" si="11"/>
        <v>0</v>
      </c>
      <c r="V17" s="9">
        <f t="shared" si="12"/>
        <v>0</v>
      </c>
      <c r="W17" s="9">
        <f t="shared" si="13"/>
        <v>0</v>
      </c>
      <c r="X17" s="9">
        <f t="shared" si="14"/>
        <v>0</v>
      </c>
      <c r="Y17" s="9">
        <f t="shared" si="15"/>
        <v>0</v>
      </c>
    </row>
    <row r="18" spans="1:25" s="17" customFormat="1" x14ac:dyDescent="0.25">
      <c r="A18" s="7"/>
      <c r="B18" s="8" t="s">
        <v>28</v>
      </c>
      <c r="C18" s="10">
        <v>1</v>
      </c>
      <c r="D18" s="10">
        <v>16</v>
      </c>
      <c r="E18" s="10">
        <v>11</v>
      </c>
      <c r="F18" s="11">
        <v>167.29166670000001</v>
      </c>
      <c r="G18" s="26">
        <v>10280</v>
      </c>
      <c r="H18" s="28">
        <f>F18*G18*1</f>
        <v>1719758.3336760001</v>
      </c>
      <c r="I18" s="28">
        <f>M18+Q18+U18+Y18</f>
        <v>20919800</v>
      </c>
      <c r="J18" s="9">
        <f>E18*G18*16</f>
        <v>1809280</v>
      </c>
      <c r="K18" s="9">
        <f>E18*G18*13</f>
        <v>1470040</v>
      </c>
      <c r="L18" s="9">
        <f>E18*G18*16</f>
        <v>1809280</v>
      </c>
      <c r="M18" s="9">
        <f>J18+K18+L18</f>
        <v>5088600</v>
      </c>
      <c r="N18" s="9">
        <f>E18*G18*15</f>
        <v>1696200</v>
      </c>
      <c r="O18" s="29">
        <f>E18*G18*16</f>
        <v>1809280</v>
      </c>
      <c r="P18" s="31">
        <f>E18*G18*15</f>
        <v>1696200</v>
      </c>
      <c r="Q18" s="29">
        <f>P18+O18+N18</f>
        <v>5201680</v>
      </c>
      <c r="R18" s="28">
        <f>E18*G18*16</f>
        <v>1809280</v>
      </c>
      <c r="S18" s="28">
        <f>E18*G18*16</f>
        <v>1809280</v>
      </c>
      <c r="T18" s="28">
        <f>E18*G18*15</f>
        <v>1696200</v>
      </c>
      <c r="U18" s="30">
        <f>R18+S18+T18</f>
        <v>5314760</v>
      </c>
      <c r="V18" s="28">
        <f>E18*G18*16</f>
        <v>1809280</v>
      </c>
      <c r="W18" s="28">
        <f>E18*G18*15</f>
        <v>1696200</v>
      </c>
      <c r="X18" s="28">
        <f>E18*G18*16</f>
        <v>1809280</v>
      </c>
      <c r="Y18" s="28">
        <f>V18+W18+X18</f>
        <v>5314760</v>
      </c>
    </row>
    <row r="19" spans="1:25" s="17" customFormat="1" x14ac:dyDescent="0.25">
      <c r="A19" s="7"/>
      <c r="B19" s="8"/>
      <c r="C19" s="10"/>
      <c r="D19" s="10"/>
      <c r="E19" s="10"/>
      <c r="F19" s="11"/>
      <c r="G19" s="21"/>
      <c r="H19" s="9">
        <f>F19*G19</f>
        <v>0</v>
      </c>
      <c r="I19" s="9">
        <f>H19*12</f>
        <v>0</v>
      </c>
      <c r="J19" s="9">
        <f t="shared" si="0"/>
        <v>0</v>
      </c>
      <c r="K19" s="9">
        <f t="shared" si="1"/>
        <v>0</v>
      </c>
      <c r="L19" s="9">
        <f t="shared" si="2"/>
        <v>0</v>
      </c>
      <c r="M19" s="9">
        <f>I19/4</f>
        <v>0</v>
      </c>
      <c r="N19" s="9">
        <f t="shared" si="4"/>
        <v>0</v>
      </c>
      <c r="O19" s="9">
        <f t="shared" si="5"/>
        <v>0</v>
      </c>
      <c r="P19" s="9">
        <f t="shared" si="6"/>
        <v>0</v>
      </c>
      <c r="Q19" s="9">
        <f t="shared" si="7"/>
        <v>0</v>
      </c>
      <c r="R19" s="9">
        <f t="shared" ref="R19:R22" si="16">U19/3/1000</f>
        <v>0</v>
      </c>
      <c r="S19" s="9">
        <f t="shared" ref="S19:S22" si="17">U19/3/1000</f>
        <v>0</v>
      </c>
      <c r="T19" s="9">
        <f t="shared" ref="T19:T22" si="18">U19/3/1000</f>
        <v>0</v>
      </c>
      <c r="U19" s="9">
        <f t="shared" si="11"/>
        <v>0</v>
      </c>
      <c r="V19" s="9">
        <f t="shared" si="12"/>
        <v>0</v>
      </c>
      <c r="W19" s="9">
        <f t="shared" si="13"/>
        <v>0</v>
      </c>
      <c r="X19" s="9">
        <f t="shared" si="14"/>
        <v>0</v>
      </c>
      <c r="Y19" s="9">
        <f t="shared" si="15"/>
        <v>0</v>
      </c>
    </row>
    <row r="20" spans="1:25" s="17" customFormat="1" x14ac:dyDescent="0.25">
      <c r="A20" s="7"/>
      <c r="B20" s="8"/>
      <c r="C20" s="8"/>
      <c r="D20" s="8"/>
      <c r="E20" s="8"/>
      <c r="F20" s="8"/>
      <c r="G20" s="8"/>
      <c r="H20" s="8"/>
      <c r="I20" s="8"/>
      <c r="J20" s="9">
        <f t="shared" si="0"/>
        <v>0</v>
      </c>
      <c r="K20" s="9">
        <f t="shared" si="1"/>
        <v>0</v>
      </c>
      <c r="L20" s="9">
        <f t="shared" si="2"/>
        <v>0</v>
      </c>
      <c r="M20" s="9">
        <f t="shared" si="3"/>
        <v>0</v>
      </c>
      <c r="N20" s="9">
        <f t="shared" si="4"/>
        <v>0</v>
      </c>
      <c r="O20" s="9">
        <f t="shared" si="5"/>
        <v>0</v>
      </c>
      <c r="P20" s="9">
        <f t="shared" si="6"/>
        <v>0</v>
      </c>
      <c r="Q20" s="9">
        <f t="shared" si="7"/>
        <v>0</v>
      </c>
      <c r="R20" s="9">
        <f t="shared" si="16"/>
        <v>0</v>
      </c>
      <c r="S20" s="9">
        <f t="shared" si="17"/>
        <v>0</v>
      </c>
      <c r="T20" s="9">
        <f t="shared" si="18"/>
        <v>0</v>
      </c>
      <c r="U20" s="9">
        <f t="shared" si="11"/>
        <v>0</v>
      </c>
      <c r="V20" s="9">
        <f t="shared" si="12"/>
        <v>0</v>
      </c>
      <c r="W20" s="9">
        <f t="shared" si="13"/>
        <v>0</v>
      </c>
      <c r="X20" s="9">
        <f t="shared" si="14"/>
        <v>0</v>
      </c>
      <c r="Y20" s="9">
        <f t="shared" si="15"/>
        <v>0</v>
      </c>
    </row>
    <row r="21" spans="1:25" s="17" customFormat="1" x14ac:dyDescent="0.25">
      <c r="A21" s="7"/>
      <c r="B21" s="12" t="s">
        <v>29</v>
      </c>
      <c r="C21" s="22">
        <f>SUM(C14:C20)</f>
        <v>2</v>
      </c>
      <c r="D21" s="23">
        <v>15</v>
      </c>
      <c r="E21" s="23">
        <v>11</v>
      </c>
      <c r="F21" s="11">
        <v>167.29166670000001</v>
      </c>
      <c r="G21" s="26">
        <v>10280</v>
      </c>
      <c r="H21" s="32">
        <f>F21*G21*C21</f>
        <v>3439516.6673520003</v>
      </c>
      <c r="I21" s="24">
        <f>H21*12</f>
        <v>41274200.008224003</v>
      </c>
      <c r="J21" s="25">
        <f>J14+J15+J18+J19</f>
        <v>3505480</v>
      </c>
      <c r="K21" s="25">
        <f t="shared" ref="K21:L21" si="19">K14+K15+K18+K19</f>
        <v>3166240</v>
      </c>
      <c r="L21" s="25">
        <f t="shared" si="19"/>
        <v>3505480</v>
      </c>
      <c r="M21" s="33">
        <f>L21+K21+J21</f>
        <v>10177200</v>
      </c>
      <c r="N21" s="25">
        <f>N14+N15+N18+N19</f>
        <v>3392400</v>
      </c>
      <c r="O21" s="25">
        <f t="shared" ref="O21:P21" si="20">O14+O15+O18+O19</f>
        <v>3505480</v>
      </c>
      <c r="P21" s="25">
        <f t="shared" si="20"/>
        <v>3392400</v>
      </c>
      <c r="Q21" s="33">
        <f>P21+O21+N21</f>
        <v>10290280</v>
      </c>
      <c r="R21" s="33">
        <f>R14+R15+R18+R19</f>
        <v>3505480</v>
      </c>
      <c r="S21" s="33">
        <f t="shared" ref="S21:T21" si="21">S14+S18+S15+S19</f>
        <v>3505480</v>
      </c>
      <c r="T21" s="33">
        <f t="shared" si="21"/>
        <v>3392400</v>
      </c>
      <c r="U21" s="33">
        <f>T21+S21+R21</f>
        <v>10403360</v>
      </c>
      <c r="V21" s="33">
        <f>V14+V18+V15+V19</f>
        <v>3505480</v>
      </c>
      <c r="W21" s="33">
        <f t="shared" ref="W21:X21" si="22">W14+W18+W15+W19</f>
        <v>3392400</v>
      </c>
      <c r="X21" s="33">
        <f t="shared" si="22"/>
        <v>3505480</v>
      </c>
      <c r="Y21" s="33">
        <f>V21+W21+X21</f>
        <v>10403360</v>
      </c>
    </row>
    <row r="22" spans="1:25" x14ac:dyDescent="0.25">
      <c r="A22" s="7"/>
      <c r="B22" s="8"/>
      <c r="C22" s="8"/>
      <c r="D22" s="8"/>
      <c r="E22" s="8"/>
      <c r="F22" s="8"/>
      <c r="G22" s="8"/>
      <c r="H22" s="8"/>
      <c r="I22" s="8"/>
      <c r="J22" s="9">
        <f t="shared" si="0"/>
        <v>0</v>
      </c>
      <c r="K22" s="9">
        <f t="shared" si="1"/>
        <v>0</v>
      </c>
      <c r="L22" s="9">
        <f t="shared" si="2"/>
        <v>0</v>
      </c>
      <c r="M22" s="9">
        <f t="shared" si="3"/>
        <v>0</v>
      </c>
      <c r="N22" s="9">
        <f t="shared" si="4"/>
        <v>0</v>
      </c>
      <c r="O22" s="9">
        <f t="shared" si="5"/>
        <v>0</v>
      </c>
      <c r="P22" s="9">
        <f t="shared" si="6"/>
        <v>0</v>
      </c>
      <c r="Q22" s="9">
        <f t="shared" si="7"/>
        <v>0</v>
      </c>
      <c r="R22" s="9">
        <f t="shared" si="16"/>
        <v>0</v>
      </c>
      <c r="S22" s="9">
        <f t="shared" si="17"/>
        <v>0</v>
      </c>
      <c r="T22" s="9">
        <f t="shared" si="18"/>
        <v>0</v>
      </c>
      <c r="U22" s="9">
        <f t="shared" si="11"/>
        <v>0</v>
      </c>
      <c r="V22" s="9">
        <f t="shared" si="12"/>
        <v>0</v>
      </c>
      <c r="W22" s="9">
        <f t="shared" si="13"/>
        <v>0</v>
      </c>
      <c r="X22" s="9">
        <f t="shared" si="14"/>
        <v>0</v>
      </c>
      <c r="Y22" s="9">
        <f t="shared" si="15"/>
        <v>0</v>
      </c>
    </row>
    <row r="23" spans="1:25" x14ac:dyDescent="0.25">
      <c r="A23" s="13"/>
      <c r="B23" s="14"/>
      <c r="C23" s="14"/>
      <c r="D23" s="14"/>
      <c r="E23" s="14"/>
      <c r="F23" s="15"/>
      <c r="G23" s="16"/>
      <c r="H23" s="16"/>
      <c r="I23" s="16"/>
      <c r="J23" s="16"/>
      <c r="K23" s="16"/>
      <c r="L23" s="1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17"/>
      <c r="B24" s="18" t="s">
        <v>30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7" spans="1:25" s="1" customFormat="1" ht="18.75" x14ac:dyDescent="0.3">
      <c r="G27" s="19" t="s">
        <v>31</v>
      </c>
      <c r="H27" s="20"/>
      <c r="I27" s="20"/>
      <c r="J27" s="20"/>
      <c r="K27" s="20"/>
      <c r="L27" s="20"/>
      <c r="M27" s="19" t="s">
        <v>32</v>
      </c>
      <c r="O27" s="20"/>
      <c r="P27" s="20"/>
      <c r="Q27" s="20"/>
    </row>
    <row r="28" spans="1:25" s="1" customFormat="1" ht="18.75" customHeight="1" x14ac:dyDescent="0.3">
      <c r="G28" s="19" t="s">
        <v>33</v>
      </c>
      <c r="H28" s="20"/>
      <c r="I28" s="20"/>
      <c r="J28" s="20"/>
      <c r="K28" s="20"/>
      <c r="L28" s="20"/>
      <c r="M28" s="35" t="s">
        <v>39</v>
      </c>
      <c r="N28" s="35"/>
      <c r="O28" s="35"/>
      <c r="P28" s="35"/>
      <c r="Q28" s="20"/>
    </row>
    <row r="29" spans="1:25" s="1" customFormat="1" ht="18.75" x14ac:dyDescent="0.3">
      <c r="H29" s="20"/>
      <c r="I29" s="20"/>
      <c r="J29" s="20"/>
      <c r="K29" s="20"/>
      <c r="L29" s="20"/>
      <c r="M29" s="35"/>
      <c r="N29" s="35"/>
      <c r="O29" s="35"/>
      <c r="P29" s="35"/>
      <c r="Q29" s="20"/>
    </row>
    <row r="30" spans="1:25" s="1" customFormat="1" ht="18.75" customHeight="1" x14ac:dyDescent="0.3">
      <c r="G30" s="19"/>
      <c r="H30" s="20"/>
      <c r="I30" s="20"/>
      <c r="J30" s="20"/>
      <c r="K30" s="20"/>
      <c r="L30" s="20"/>
      <c r="M30" s="20"/>
      <c r="N30" s="19"/>
      <c r="O30" s="20"/>
      <c r="P30" s="20"/>
      <c r="Q30" s="20"/>
    </row>
    <row r="31" spans="1:25" s="1" customFormat="1" ht="18.75" x14ac:dyDescent="0.3">
      <c r="G31" s="19" t="s">
        <v>35</v>
      </c>
      <c r="H31" s="20"/>
      <c r="I31" s="20"/>
      <c r="J31" s="20"/>
      <c r="K31" s="20"/>
      <c r="L31" s="20"/>
      <c r="M31" s="20"/>
      <c r="N31" s="19"/>
      <c r="O31" s="20"/>
      <c r="P31" s="19"/>
      <c r="Q31" s="20"/>
    </row>
    <row r="32" spans="1:25" s="1" customFormat="1" ht="18.75" x14ac:dyDescent="0.3">
      <c r="G32" s="19"/>
      <c r="H32" s="20"/>
      <c r="I32" s="20"/>
      <c r="J32" s="20"/>
      <c r="K32" s="20"/>
      <c r="L32" s="20"/>
      <c r="M32" s="20"/>
      <c r="N32" s="19"/>
      <c r="O32" s="20"/>
      <c r="P32" s="20"/>
      <c r="Q32" s="20"/>
    </row>
    <row r="33" spans="7:17" s="1" customFormat="1" ht="18.75" x14ac:dyDescent="0.3">
      <c r="G33" s="19" t="s">
        <v>34</v>
      </c>
      <c r="H33" s="20"/>
      <c r="I33" s="20"/>
      <c r="J33" s="20"/>
      <c r="K33" s="20"/>
      <c r="L33" s="20"/>
      <c r="O33" s="20"/>
      <c r="P33" s="20"/>
      <c r="Q33" s="20"/>
    </row>
    <row r="34" spans="7:17" s="1" customFormat="1" ht="18.75" x14ac:dyDescent="0.3">
      <c r="G34" s="19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7:17" s="1" customFormat="1" ht="18.75" x14ac:dyDescent="0.3">
      <c r="G35" s="19" t="s">
        <v>36</v>
      </c>
      <c r="H35" s="20"/>
      <c r="I35" s="20"/>
      <c r="J35" s="20"/>
      <c r="K35" s="20"/>
      <c r="L35" s="20"/>
      <c r="M35" s="19" t="s">
        <v>37</v>
      </c>
      <c r="N35" s="20"/>
      <c r="O35" s="20"/>
      <c r="P35" s="20"/>
      <c r="Q35" s="20"/>
    </row>
  </sheetData>
  <mergeCells count="4">
    <mergeCell ref="M28:P29"/>
    <mergeCell ref="U3:Y3"/>
    <mergeCell ref="A9:Y9"/>
    <mergeCell ref="U2:Y2"/>
  </mergeCells>
  <pageMargins left="0.70866141732283472" right="0.39370078740157483" top="0.59055118110236227" bottom="0.74803149606299213" header="0.31496062992125984" footer="0.31496062992125984"/>
  <pageSetup paperSize="256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2025-01-14T13:10:05Z</dcterms:modified>
</cp:coreProperties>
</file>