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10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Area" localSheetId="0">Лист1!$A$1:$Y$29</definedName>
  </definedNames>
  <calcPr calcId="152511"/>
</workbook>
</file>

<file path=xl/calcChain.xml><?xml version="1.0" encoding="utf-8"?>
<calcChain xmlns="http://schemas.openxmlformats.org/spreadsheetml/2006/main">
  <c r="I9" i="1" l="1"/>
  <c r="I13" i="1"/>
  <c r="X16" i="1" l="1"/>
  <c r="W16" i="1"/>
  <c r="V16" i="1"/>
  <c r="Y16" i="1" s="1"/>
  <c r="T16" i="1"/>
  <c r="U16" i="1" s="1"/>
  <c r="S16" i="1"/>
  <c r="R16" i="1"/>
  <c r="P16" i="1"/>
  <c r="Q16" i="1" s="1"/>
  <c r="O16" i="1"/>
  <c r="N16" i="1"/>
  <c r="L16" i="1"/>
  <c r="M16" i="1" s="1"/>
  <c r="K16" i="1"/>
  <c r="J16" i="1"/>
  <c r="H16" i="1"/>
  <c r="I16" i="1" s="1"/>
  <c r="C16" i="1"/>
  <c r="X13" i="1" l="1"/>
  <c r="W13" i="1"/>
  <c r="V13" i="1"/>
  <c r="Y13" i="1" s="1"/>
  <c r="T13" i="1"/>
  <c r="S13" i="1"/>
  <c r="R13" i="1"/>
  <c r="U13" i="1" s="1"/>
  <c r="P13" i="1"/>
  <c r="O13" i="1"/>
  <c r="Q13" i="1" s="1"/>
  <c r="N13" i="1"/>
  <c r="L13" i="1"/>
  <c r="K13" i="1"/>
  <c r="J13" i="1"/>
  <c r="M13" i="1" s="1"/>
  <c r="H13" i="1"/>
  <c r="X9" i="1"/>
  <c r="W9" i="1"/>
  <c r="V9" i="1"/>
  <c r="Y9" i="1" s="1"/>
  <c r="T9" i="1"/>
  <c r="U9" i="1" s="1"/>
  <c r="S9" i="1"/>
  <c r="R9" i="1"/>
  <c r="P9" i="1"/>
  <c r="Q9" i="1" s="1"/>
  <c r="O9" i="1"/>
  <c r="N9" i="1"/>
  <c r="L9" i="1"/>
  <c r="K9" i="1"/>
  <c r="J9" i="1"/>
  <c r="M9" i="1" s="1"/>
  <c r="H9" i="1"/>
  <c r="Y17" i="1" l="1"/>
  <c r="X17" i="1" s="1"/>
  <c r="U17" i="1"/>
  <c r="T17" i="1" s="1"/>
  <c r="Q17" i="1"/>
  <c r="P17" i="1" s="1"/>
  <c r="M17" i="1"/>
  <c r="L17" i="1" s="1"/>
  <c r="Y15" i="1"/>
  <c r="X15" i="1" s="1"/>
  <c r="U15" i="1"/>
  <c r="T15" i="1" s="1"/>
  <c r="Q15" i="1"/>
  <c r="P15" i="1" s="1"/>
  <c r="M15" i="1"/>
  <c r="L15" i="1" s="1"/>
  <c r="Y12" i="1"/>
  <c r="X12" i="1" s="1"/>
  <c r="U12" i="1"/>
  <c r="T12" i="1" s="1"/>
  <c r="Q12" i="1"/>
  <c r="P12" i="1" s="1"/>
  <c r="M12" i="1"/>
  <c r="L12" i="1" s="1"/>
  <c r="Y11" i="1"/>
  <c r="X11" i="1" s="1"/>
  <c r="U11" i="1"/>
  <c r="S11" i="1" s="1"/>
  <c r="Q11" i="1"/>
  <c r="O11" i="1" s="1"/>
  <c r="M11" i="1"/>
  <c r="L11" i="1" s="1"/>
  <c r="W11" i="1" l="1"/>
  <c r="K12" i="1"/>
  <c r="O12" i="1"/>
  <c r="S12" i="1"/>
  <c r="W12" i="1"/>
  <c r="K15" i="1"/>
  <c r="O15" i="1"/>
  <c r="S15" i="1"/>
  <c r="W15" i="1"/>
  <c r="K11" i="1"/>
  <c r="J11" i="1"/>
  <c r="N11" i="1"/>
  <c r="P11" i="1"/>
  <c r="R11" i="1"/>
  <c r="T11" i="1"/>
  <c r="V11" i="1"/>
  <c r="J12" i="1"/>
  <c r="N12" i="1"/>
  <c r="R12" i="1"/>
  <c r="V12" i="1"/>
  <c r="J15" i="1"/>
  <c r="N15" i="1"/>
  <c r="R15" i="1"/>
  <c r="V15" i="1"/>
  <c r="K17" i="1"/>
  <c r="O17" i="1"/>
  <c r="S17" i="1"/>
  <c r="W17" i="1"/>
  <c r="J17" i="1"/>
  <c r="N17" i="1"/>
  <c r="R17" i="1"/>
  <c r="V17" i="1"/>
  <c r="H10" i="1" l="1"/>
  <c r="I10" i="1" s="1"/>
  <c r="Y10" i="1" l="1"/>
  <c r="U10" i="1"/>
  <c r="Q10" i="1"/>
  <c r="M10" i="1"/>
  <c r="H14" i="1" l="1"/>
  <c r="I14" i="1" s="1"/>
  <c r="L10" i="1"/>
  <c r="J10" i="1"/>
  <c r="K10" i="1"/>
  <c r="T10" i="1"/>
  <c r="R10" i="1"/>
  <c r="S10" i="1"/>
  <c r="P10" i="1"/>
  <c r="N10" i="1"/>
  <c r="O10" i="1"/>
  <c r="X10" i="1"/>
  <c r="V10" i="1"/>
  <c r="W10" i="1"/>
  <c r="Y14" i="1" l="1"/>
  <c r="U14" i="1"/>
  <c r="Q14" i="1"/>
  <c r="M14" i="1"/>
  <c r="P14" i="1" l="1"/>
  <c r="N14" i="1"/>
  <c r="O14" i="1"/>
  <c r="X14" i="1"/>
  <c r="V14" i="1"/>
  <c r="W14" i="1"/>
  <c r="L14" i="1"/>
  <c r="J14" i="1"/>
  <c r="K14" i="1"/>
  <c r="T14" i="1"/>
  <c r="R14" i="1"/>
  <c r="S14" i="1"/>
</calcChain>
</file>

<file path=xl/sharedStrings.xml><?xml version="1.0" encoding="utf-8"?>
<sst xmlns="http://schemas.openxmlformats.org/spreadsheetml/2006/main" count="43" uniqueCount="42">
  <si>
    <t>№ п/п</t>
  </si>
  <si>
    <t>Наименование</t>
  </si>
  <si>
    <t>Кол-во суперв, чел.</t>
  </si>
  <si>
    <t>отработанные дни в месяц, сут.</t>
  </si>
  <si>
    <t>отработанные часы в сутки, час</t>
  </si>
  <si>
    <t>среднегодовой баланс времени в месяц, часы</t>
  </si>
  <si>
    <t>Часовая тарифная ставка, тенге</t>
  </si>
  <si>
    <t>оплата в месяц,  тенге</t>
  </si>
  <si>
    <t>Оплата в год, тенге</t>
  </si>
  <si>
    <t>январь</t>
  </si>
  <si>
    <t>февраль</t>
  </si>
  <si>
    <t>март</t>
  </si>
  <si>
    <t>апрель</t>
  </si>
  <si>
    <t>май</t>
  </si>
  <si>
    <t>июнь</t>
  </si>
  <si>
    <t>2-кв.</t>
  </si>
  <si>
    <t>июль</t>
  </si>
  <si>
    <t>август</t>
  </si>
  <si>
    <t>сентябрь</t>
  </si>
  <si>
    <t>3-кв.</t>
  </si>
  <si>
    <t>октябрь</t>
  </si>
  <si>
    <t>ноябрь</t>
  </si>
  <si>
    <t>декабрь</t>
  </si>
  <si>
    <t>4-кв.</t>
  </si>
  <si>
    <t>ПУ "КМГ"</t>
  </si>
  <si>
    <t>1 вахта (бригада №1)</t>
  </si>
  <si>
    <t>1 смена</t>
  </si>
  <si>
    <t>Итого по  ПУ "КМГ"</t>
  </si>
  <si>
    <t>1квартал</t>
  </si>
  <si>
    <t>2 вахта (бригада№1)</t>
  </si>
  <si>
    <t>Общий годовой баланс времени : по м/р ПУ "КМГ" 4015 часов. Часовая тарифная ставка 10280 тенге.</t>
  </si>
  <si>
    <t xml:space="preserve">  «ЗАКАЗЧИК»:    </t>
  </si>
  <si>
    <t xml:space="preserve">Генеральный директор </t>
  </si>
  <si>
    <t>Первый заместитель генерального директора</t>
  </si>
  <si>
    <t>«ИСПОЛНИТЕЛЬ»</t>
  </si>
  <si>
    <t>"____"_________ 2025г.</t>
  </si>
  <si>
    <t xml:space="preserve">Директор  
ТОО/ИП «_______________________» 
</t>
  </si>
  <si>
    <t xml:space="preserve">______________________ Ф.И.О </t>
  </si>
  <si>
    <t xml:space="preserve">_____________________ Вэнь Цзяцзюнь </t>
  </si>
  <si>
    <t xml:space="preserve">__________________________ Сейтмаганбетов Б.С. </t>
  </si>
  <si>
    <t>Расчет стоимости услуг по супервайзинговому сопровождению строительства скважин на месторождении ПУ «Каламкасмунайгаз» на 2025 год</t>
  </si>
  <si>
    <r>
      <t>Приложение №</t>
    </r>
    <r>
      <rPr>
        <u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к Договору №________________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</si>
</sst>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0_р_._-;\-* #,##0.0000_р_._-;_-* &quot;-&quot;??_р_._-;_-@_-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/>
    <xf numFmtId="0" fontId="8" fillId="0" borderId="0" xfId="0" applyFont="1" applyFill="1"/>
    <xf numFmtId="1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/>
    <xf numFmtId="166" fontId="8" fillId="0" borderId="0" xfId="0" applyNumberFormat="1" applyFont="1" applyFill="1"/>
    <xf numFmtId="165" fontId="3" fillId="0" borderId="0" xfId="0" applyNumberFormat="1" applyFont="1" applyFill="1"/>
    <xf numFmtId="0" fontId="9" fillId="0" borderId="0" xfId="0" applyFont="1" applyFill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3" fontId="3" fillId="0" borderId="1" xfId="0" applyNumberFormat="1" applyFont="1" applyFill="1" applyBorder="1"/>
    <xf numFmtId="167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/>
    </xf>
  </cellXfs>
  <cellStyles count="2">
    <cellStyle name="Обычный" xfId="0" builtinId="0"/>
    <cellStyle name="Финансов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topLeftCell="D1" zoomScale="90" zoomScaleNormal="90" workbookViewId="0">
      <selection activeCell="K2" sqref="K2"/>
    </sheetView>
  </sheetViews>
  <sheetFormatPr defaultRowHeight="15" x14ac:dyDescent="0.25"/>
  <cols>
    <col min="1" max="1" width="6.5703125" style="13" customWidth="1"/>
    <col min="2" max="2" width="23.42578125" style="13" customWidth="1"/>
    <col min="3" max="5" width="9.140625" style="13"/>
    <col min="6" max="6" width="9.140625" style="13" customWidth="1"/>
    <col min="7" max="7" width="13.42578125" style="13" customWidth="1"/>
    <col min="8" max="8" width="14.28515625" style="13" customWidth="1"/>
    <col min="9" max="9" width="17.5703125" style="13" customWidth="1"/>
    <col min="10" max="10" width="16" style="13" bestFit="1" customWidth="1"/>
    <col min="11" max="11" width="13.5703125" style="13" customWidth="1"/>
    <col min="12" max="12" width="12.28515625" style="13" customWidth="1"/>
    <col min="13" max="13" width="14.140625" style="13" customWidth="1"/>
    <col min="14" max="14" width="14.42578125" style="13" customWidth="1"/>
    <col min="15" max="15" width="13" style="13" customWidth="1"/>
    <col min="16" max="16" width="16.7109375" style="13" customWidth="1"/>
    <col min="17" max="17" width="14.42578125" style="13" customWidth="1"/>
    <col min="18" max="19" width="12.28515625" style="13" bestFit="1" customWidth="1"/>
    <col min="20" max="20" width="13.5703125" style="13" customWidth="1"/>
    <col min="21" max="21" width="14.42578125" style="13" customWidth="1"/>
    <col min="22" max="22" width="13" style="13" customWidth="1"/>
    <col min="23" max="23" width="14" style="13" customWidth="1"/>
    <col min="24" max="24" width="12.140625" style="13" customWidth="1"/>
    <col min="25" max="25" width="15.7109375" style="13" customWidth="1"/>
    <col min="26" max="16384" width="9.140625" style="13"/>
  </cols>
  <sheetData>
    <row r="1" spans="1:25" ht="25.5" customHeight="1" x14ac:dyDescent="0.25">
      <c r="U1" s="15" t="s">
        <v>41</v>
      </c>
      <c r="V1" s="15"/>
      <c r="W1" s="15"/>
      <c r="X1" s="15"/>
    </row>
    <row r="2" spans="1:25" ht="24.75" customHeight="1" x14ac:dyDescent="0.25">
      <c r="U2" s="16" t="s">
        <v>35</v>
      </c>
    </row>
    <row r="4" spans="1:25" ht="20.25" x14ac:dyDescent="0.25">
      <c r="A4" s="40" t="s">
        <v>40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99.75" x14ac:dyDescent="0.25">
      <c r="A6" s="18" t="s">
        <v>0</v>
      </c>
      <c r="B6" s="2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  <c r="K6" s="19" t="s">
        <v>10</v>
      </c>
      <c r="L6" s="19" t="s">
        <v>11</v>
      </c>
      <c r="M6" s="18" t="s">
        <v>28</v>
      </c>
      <c r="N6" s="19" t="s">
        <v>12</v>
      </c>
      <c r="O6" s="19" t="s">
        <v>13</v>
      </c>
      <c r="P6" s="19" t="s">
        <v>14</v>
      </c>
      <c r="Q6" s="18" t="s">
        <v>15</v>
      </c>
      <c r="R6" s="19" t="s">
        <v>16</v>
      </c>
      <c r="S6" s="19" t="s">
        <v>17</v>
      </c>
      <c r="T6" s="19" t="s">
        <v>18</v>
      </c>
      <c r="U6" s="18" t="s">
        <v>19</v>
      </c>
      <c r="V6" s="19" t="s">
        <v>20</v>
      </c>
      <c r="W6" s="19" t="s">
        <v>21</v>
      </c>
      <c r="X6" s="19" t="s">
        <v>22</v>
      </c>
      <c r="Y6" s="18" t="s">
        <v>23</v>
      </c>
    </row>
    <row r="7" spans="1:25" x14ac:dyDescent="0.25">
      <c r="A7" s="1">
        <v>1</v>
      </c>
      <c r="B7" s="2" t="s">
        <v>24</v>
      </c>
      <c r="C7" s="3"/>
      <c r="D7" s="4"/>
      <c r="E7" s="4"/>
      <c r="F7" s="4"/>
      <c r="G7" s="4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3"/>
      <c r="B8" s="2" t="s">
        <v>25</v>
      </c>
      <c r="C8" s="3"/>
      <c r="D8" s="4"/>
      <c r="E8" s="4"/>
      <c r="F8" s="4"/>
      <c r="G8" s="4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3"/>
      <c r="B9" s="4" t="s">
        <v>26</v>
      </c>
      <c r="C9" s="6">
        <v>1</v>
      </c>
      <c r="D9" s="7">
        <v>15</v>
      </c>
      <c r="E9" s="6">
        <v>11</v>
      </c>
      <c r="F9" s="7">
        <v>167.29166670000001</v>
      </c>
      <c r="G9" s="32">
        <v>10280</v>
      </c>
      <c r="H9" s="33">
        <f>F9*G9*C9</f>
        <v>1719758.3336760001</v>
      </c>
      <c r="I9" s="34">
        <f>M9+Q9+U9+Y9</f>
        <v>20354400</v>
      </c>
      <c r="J9" s="34">
        <f>E9*G9*15</f>
        <v>1696200</v>
      </c>
      <c r="K9" s="34">
        <f>E9*G9*15</f>
        <v>1696200</v>
      </c>
      <c r="L9" s="34">
        <f>E9*G9*15</f>
        <v>1696200</v>
      </c>
      <c r="M9" s="5">
        <f>J9+K9+L9</f>
        <v>5088600</v>
      </c>
      <c r="N9" s="34">
        <f>E9*G9*15</f>
        <v>1696200</v>
      </c>
      <c r="O9" s="34">
        <f>E9*G9*15</f>
        <v>1696200</v>
      </c>
      <c r="P9" s="34">
        <f>E9*G9*15</f>
        <v>1696200</v>
      </c>
      <c r="Q9" s="35">
        <f>P9+O9+N9</f>
        <v>5088600</v>
      </c>
      <c r="R9" s="34">
        <f>E9*G9*15</f>
        <v>1696200</v>
      </c>
      <c r="S9" s="34">
        <f>E9*G9*15</f>
        <v>1696200</v>
      </c>
      <c r="T9" s="34">
        <f>E9*G9*15</f>
        <v>1696200</v>
      </c>
      <c r="U9" s="36">
        <f>T9+S9+R9</f>
        <v>5088600</v>
      </c>
      <c r="V9" s="34">
        <f>E9*G9*15</f>
        <v>1696200</v>
      </c>
      <c r="W9" s="34">
        <f>E9*G9*15</f>
        <v>1696200</v>
      </c>
      <c r="X9" s="34">
        <f>E9*G9*15</f>
        <v>1696200</v>
      </c>
      <c r="Y9" s="34">
        <f>V9+W9+X9</f>
        <v>5088600</v>
      </c>
    </row>
    <row r="10" spans="1:25" x14ac:dyDescent="0.25">
      <c r="A10" s="3"/>
      <c r="B10" s="4"/>
      <c r="C10" s="6"/>
      <c r="D10" s="6"/>
      <c r="E10" s="6"/>
      <c r="F10" s="7"/>
      <c r="G10" s="20"/>
      <c r="H10" s="5">
        <f>F10*G10</f>
        <v>0</v>
      </c>
      <c r="I10" s="5">
        <f>H10*12</f>
        <v>0</v>
      </c>
      <c r="J10" s="5">
        <f t="shared" ref="J10:J17" si="0">M10/3/1000</f>
        <v>0</v>
      </c>
      <c r="K10" s="5">
        <f t="shared" ref="K10:K17" si="1">M10/3/1000</f>
        <v>0</v>
      </c>
      <c r="L10" s="5">
        <f t="shared" ref="L10:L17" si="2">M10/3/1000</f>
        <v>0</v>
      </c>
      <c r="M10" s="5">
        <f t="shared" ref="M10:M17" si="3">I10/4</f>
        <v>0</v>
      </c>
      <c r="N10" s="5">
        <f t="shared" ref="N10:N17" si="4">Q10/3/1000</f>
        <v>0</v>
      </c>
      <c r="O10" s="5">
        <f t="shared" ref="O10:O17" si="5">Q10/3/1000</f>
        <v>0</v>
      </c>
      <c r="P10" s="5">
        <f t="shared" ref="P10:P17" si="6">Q10/3/1000</f>
        <v>0</v>
      </c>
      <c r="Q10" s="5">
        <f t="shared" ref="Q10:Q17" si="7">I10/4</f>
        <v>0</v>
      </c>
      <c r="R10" s="5">
        <f t="shared" ref="R10:R12" si="8">U10/3/1000</f>
        <v>0</v>
      </c>
      <c r="S10" s="5">
        <f t="shared" ref="S10:S12" si="9">U10/3/1000</f>
        <v>0</v>
      </c>
      <c r="T10" s="5">
        <f t="shared" ref="T10:T12" si="10">U10/3/1000</f>
        <v>0</v>
      </c>
      <c r="U10" s="5">
        <f t="shared" ref="U10:U17" si="11">I10/4</f>
        <v>0</v>
      </c>
      <c r="V10" s="5">
        <f t="shared" ref="V10:V17" si="12">Y10/3/1000</f>
        <v>0</v>
      </c>
      <c r="W10" s="5">
        <f t="shared" ref="W10:W17" si="13">Y10/3/1000</f>
        <v>0</v>
      </c>
      <c r="X10" s="5">
        <f t="shared" ref="X10:X17" si="14">Y10/3/1000</f>
        <v>0</v>
      </c>
      <c r="Y10" s="5">
        <f t="shared" ref="Y10:Y17" si="15">I10/4</f>
        <v>0</v>
      </c>
    </row>
    <row r="11" spans="1:25" x14ac:dyDescent="0.25">
      <c r="A11" s="3"/>
      <c r="B11" s="4"/>
      <c r="C11" s="4"/>
      <c r="D11" s="4"/>
      <c r="E11" s="4"/>
      <c r="F11" s="4"/>
      <c r="G11" s="4"/>
      <c r="H11" s="4"/>
      <c r="I11" s="4"/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5">
        <f t="shared" si="4"/>
        <v>0</v>
      </c>
      <c r="O11" s="5">
        <f t="shared" si="5"/>
        <v>0</v>
      </c>
      <c r="P11" s="5">
        <f t="shared" si="6"/>
        <v>0</v>
      </c>
      <c r="Q11" s="5">
        <f t="shared" si="7"/>
        <v>0</v>
      </c>
      <c r="R11" s="5">
        <f t="shared" si="8"/>
        <v>0</v>
      </c>
      <c r="S11" s="5">
        <f t="shared" si="9"/>
        <v>0</v>
      </c>
      <c r="T11" s="5">
        <f t="shared" si="10"/>
        <v>0</v>
      </c>
      <c r="U11" s="5">
        <f t="shared" si="11"/>
        <v>0</v>
      </c>
      <c r="V11" s="5">
        <f t="shared" si="12"/>
        <v>0</v>
      </c>
      <c r="W11" s="5">
        <f t="shared" si="13"/>
        <v>0</v>
      </c>
      <c r="X11" s="5">
        <f t="shared" si="14"/>
        <v>0</v>
      </c>
      <c r="Y11" s="5">
        <f t="shared" si="15"/>
        <v>0</v>
      </c>
    </row>
    <row r="12" spans="1:25" x14ac:dyDescent="0.25">
      <c r="A12" s="1">
        <v>2</v>
      </c>
      <c r="B12" s="8" t="s">
        <v>29</v>
      </c>
      <c r="C12" s="4"/>
      <c r="D12" s="4"/>
      <c r="E12" s="4"/>
      <c r="F12" s="4"/>
      <c r="G12" s="4"/>
      <c r="H12" s="4"/>
      <c r="I12" s="4"/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5">
        <f t="shared" si="4"/>
        <v>0</v>
      </c>
      <c r="O12" s="5">
        <f t="shared" si="5"/>
        <v>0</v>
      </c>
      <c r="P12" s="5">
        <f t="shared" si="6"/>
        <v>0</v>
      </c>
      <c r="Q12" s="5">
        <f t="shared" si="7"/>
        <v>0</v>
      </c>
      <c r="R12" s="5">
        <f t="shared" si="8"/>
        <v>0</v>
      </c>
      <c r="S12" s="5">
        <f t="shared" si="9"/>
        <v>0</v>
      </c>
      <c r="T12" s="5">
        <f t="shared" si="10"/>
        <v>0</v>
      </c>
      <c r="U12" s="5">
        <f t="shared" si="11"/>
        <v>0</v>
      </c>
      <c r="V12" s="5">
        <f t="shared" si="12"/>
        <v>0</v>
      </c>
      <c r="W12" s="5">
        <f t="shared" si="13"/>
        <v>0</v>
      </c>
      <c r="X12" s="5">
        <f t="shared" si="14"/>
        <v>0</v>
      </c>
      <c r="Y12" s="5">
        <f t="shared" si="15"/>
        <v>0</v>
      </c>
    </row>
    <row r="13" spans="1:25" x14ac:dyDescent="0.25">
      <c r="A13" s="3"/>
      <c r="B13" s="4" t="s">
        <v>26</v>
      </c>
      <c r="C13" s="6">
        <v>1</v>
      </c>
      <c r="D13" s="6">
        <v>16</v>
      </c>
      <c r="E13" s="6">
        <v>11</v>
      </c>
      <c r="F13" s="7">
        <v>167.29166670000001</v>
      </c>
      <c r="G13" s="32">
        <v>10280</v>
      </c>
      <c r="H13" s="34">
        <f>F13*G13*1</f>
        <v>1719758.3336760001</v>
      </c>
      <c r="I13" s="34">
        <f>M13+Q13+U13+Y13</f>
        <v>20919800</v>
      </c>
      <c r="J13" s="5">
        <f>E13*G13*16</f>
        <v>1809280</v>
      </c>
      <c r="K13" s="5">
        <f>E13*G13*13</f>
        <v>1470040</v>
      </c>
      <c r="L13" s="5">
        <f>E13*G13*16</f>
        <v>1809280</v>
      </c>
      <c r="M13" s="5">
        <f>J13+K13+L13</f>
        <v>5088600</v>
      </c>
      <c r="N13" s="5">
        <f>E13*G13*15</f>
        <v>1696200</v>
      </c>
      <c r="O13" s="35">
        <f>E13*G13*16</f>
        <v>1809280</v>
      </c>
      <c r="P13" s="37">
        <f>E13*G13*15</f>
        <v>1696200</v>
      </c>
      <c r="Q13" s="35">
        <f>P13+O13+N13</f>
        <v>5201680</v>
      </c>
      <c r="R13" s="34">
        <f>E13*G13*16</f>
        <v>1809280</v>
      </c>
      <c r="S13" s="34">
        <f>E13*G13*16</f>
        <v>1809280</v>
      </c>
      <c r="T13" s="34">
        <f>E13*G13*15</f>
        <v>1696200</v>
      </c>
      <c r="U13" s="36">
        <f>R13+S13+T13</f>
        <v>5314760</v>
      </c>
      <c r="V13" s="34">
        <f>E13*G13*16</f>
        <v>1809280</v>
      </c>
      <c r="W13" s="34">
        <f>E13*G13*15</f>
        <v>1696200</v>
      </c>
      <c r="X13" s="34">
        <f>E13*G13*16</f>
        <v>1809280</v>
      </c>
      <c r="Y13" s="34">
        <f>V13+W13+X13</f>
        <v>5314760</v>
      </c>
    </row>
    <row r="14" spans="1:25" x14ac:dyDescent="0.25">
      <c r="A14" s="3"/>
      <c r="B14" s="4"/>
      <c r="C14" s="6"/>
      <c r="D14" s="6"/>
      <c r="E14" s="6"/>
      <c r="F14" s="7"/>
      <c r="G14" s="20"/>
      <c r="H14" s="5">
        <f>F14*G14</f>
        <v>0</v>
      </c>
      <c r="I14" s="5">
        <f>H14*12</f>
        <v>0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>I14/4</f>
        <v>0</v>
      </c>
      <c r="N14" s="5">
        <f t="shared" si="4"/>
        <v>0</v>
      </c>
      <c r="O14" s="5">
        <f t="shared" si="5"/>
        <v>0</v>
      </c>
      <c r="P14" s="5">
        <f t="shared" si="6"/>
        <v>0</v>
      </c>
      <c r="Q14" s="5">
        <f t="shared" si="7"/>
        <v>0</v>
      </c>
      <c r="R14" s="5">
        <f t="shared" ref="R14:R17" si="16">U14/3/1000</f>
        <v>0</v>
      </c>
      <c r="S14" s="5">
        <f t="shared" ref="S14:S17" si="17">U14/3/1000</f>
        <v>0</v>
      </c>
      <c r="T14" s="5">
        <f t="shared" ref="T14:T17" si="18">U14/3/1000</f>
        <v>0</v>
      </c>
      <c r="U14" s="5">
        <f t="shared" si="11"/>
        <v>0</v>
      </c>
      <c r="V14" s="5">
        <f t="shared" si="12"/>
        <v>0</v>
      </c>
      <c r="W14" s="5">
        <f t="shared" si="13"/>
        <v>0</v>
      </c>
      <c r="X14" s="5">
        <f t="shared" si="14"/>
        <v>0</v>
      </c>
      <c r="Y14" s="5">
        <f t="shared" si="15"/>
        <v>0</v>
      </c>
    </row>
    <row r="15" spans="1:25" x14ac:dyDescent="0.25">
      <c r="A15" s="3"/>
      <c r="B15" s="4"/>
      <c r="C15" s="4"/>
      <c r="D15" s="4"/>
      <c r="E15" s="4"/>
      <c r="F15" s="4"/>
      <c r="G15" s="4"/>
      <c r="H15" s="4"/>
      <c r="I15" s="4"/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5">
        <f t="shared" si="4"/>
        <v>0</v>
      </c>
      <c r="O15" s="5">
        <f t="shared" si="5"/>
        <v>0</v>
      </c>
      <c r="P15" s="5">
        <f t="shared" si="6"/>
        <v>0</v>
      </c>
      <c r="Q15" s="5">
        <f t="shared" si="7"/>
        <v>0</v>
      </c>
      <c r="R15" s="5">
        <f t="shared" si="16"/>
        <v>0</v>
      </c>
      <c r="S15" s="5">
        <f t="shared" si="17"/>
        <v>0</v>
      </c>
      <c r="T15" s="5">
        <f t="shared" si="18"/>
        <v>0</v>
      </c>
      <c r="U15" s="5">
        <f t="shared" si="11"/>
        <v>0</v>
      </c>
      <c r="V15" s="5">
        <f t="shared" si="12"/>
        <v>0</v>
      </c>
      <c r="W15" s="5">
        <f t="shared" si="13"/>
        <v>0</v>
      </c>
      <c r="X15" s="5">
        <f t="shared" si="14"/>
        <v>0</v>
      </c>
      <c r="Y15" s="5">
        <f t="shared" si="15"/>
        <v>0</v>
      </c>
    </row>
    <row r="16" spans="1:25" x14ac:dyDescent="0.25">
      <c r="A16" s="3"/>
      <c r="B16" s="8" t="s">
        <v>27</v>
      </c>
      <c r="C16" s="21">
        <f>SUM(C9:C15)</f>
        <v>2</v>
      </c>
      <c r="D16" s="22">
        <v>15</v>
      </c>
      <c r="E16" s="22">
        <v>11</v>
      </c>
      <c r="F16" s="7">
        <v>167.29166670000001</v>
      </c>
      <c r="G16" s="32">
        <v>10280</v>
      </c>
      <c r="H16" s="38">
        <f>F16*G16*C16</f>
        <v>3439516.6673520003</v>
      </c>
      <c r="I16" s="23">
        <f>H16*12</f>
        <v>41274200.008224003</v>
      </c>
      <c r="J16" s="24">
        <f>J9+J10+J13+J14</f>
        <v>3505480</v>
      </c>
      <c r="K16" s="24">
        <f t="shared" ref="K16:L16" si="19">K9+K10+K13+K14</f>
        <v>3166240</v>
      </c>
      <c r="L16" s="24">
        <f t="shared" si="19"/>
        <v>3505480</v>
      </c>
      <c r="M16" s="39">
        <f>L16+K16+J16</f>
        <v>10177200</v>
      </c>
      <c r="N16" s="24">
        <f>N9+N10+N13+N14</f>
        <v>3392400</v>
      </c>
      <c r="O16" s="24">
        <f t="shared" ref="O16:P16" si="20">O9+O10+O13+O14</f>
        <v>3505480</v>
      </c>
      <c r="P16" s="24">
        <f t="shared" si="20"/>
        <v>3392400</v>
      </c>
      <c r="Q16" s="39">
        <f>P16+O16+N16</f>
        <v>10290280</v>
      </c>
      <c r="R16" s="39">
        <f>R9+R10+R13+R14</f>
        <v>3505480</v>
      </c>
      <c r="S16" s="39">
        <f t="shared" ref="S16:T16" si="21">S9+S13+S10+S14</f>
        <v>3505480</v>
      </c>
      <c r="T16" s="39">
        <f t="shared" si="21"/>
        <v>3392400</v>
      </c>
      <c r="U16" s="39">
        <f>T16+S16+R16</f>
        <v>10403360</v>
      </c>
      <c r="V16" s="39">
        <f>V9+V13+V10+V14</f>
        <v>3505480</v>
      </c>
      <c r="W16" s="39">
        <f t="shared" ref="W16:X16" si="22">W9+W13+W10+W14</f>
        <v>3392400</v>
      </c>
      <c r="X16" s="39">
        <f t="shared" si="22"/>
        <v>3505480</v>
      </c>
      <c r="Y16" s="39">
        <f>V16+W16+X16</f>
        <v>10403360</v>
      </c>
    </row>
    <row r="17" spans="1:25" x14ac:dyDescent="0.25">
      <c r="A17" s="3"/>
      <c r="B17" s="4"/>
      <c r="C17" s="4"/>
      <c r="D17" s="4"/>
      <c r="E17" s="4"/>
      <c r="F17" s="4"/>
      <c r="G17" s="4"/>
      <c r="H17" s="4"/>
      <c r="I17" s="4"/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5">
        <f t="shared" si="4"/>
        <v>0</v>
      </c>
      <c r="O17" s="5">
        <f t="shared" si="5"/>
        <v>0</v>
      </c>
      <c r="P17" s="5">
        <f t="shared" si="6"/>
        <v>0</v>
      </c>
      <c r="Q17" s="5">
        <f t="shared" si="7"/>
        <v>0</v>
      </c>
      <c r="R17" s="5">
        <f t="shared" si="16"/>
        <v>0</v>
      </c>
      <c r="S17" s="5">
        <f t="shared" si="17"/>
        <v>0</v>
      </c>
      <c r="T17" s="5">
        <f t="shared" si="18"/>
        <v>0</v>
      </c>
      <c r="U17" s="5">
        <f t="shared" si="11"/>
        <v>0</v>
      </c>
      <c r="V17" s="5">
        <f t="shared" si="12"/>
        <v>0</v>
      </c>
      <c r="W17" s="5">
        <f t="shared" si="13"/>
        <v>0</v>
      </c>
      <c r="X17" s="5">
        <f t="shared" si="14"/>
        <v>0</v>
      </c>
      <c r="Y17" s="5">
        <f t="shared" si="15"/>
        <v>0</v>
      </c>
    </row>
    <row r="18" spans="1:25" x14ac:dyDescent="0.25">
      <c r="A18" s="9"/>
      <c r="B18" s="10"/>
      <c r="C18" s="10"/>
      <c r="D18" s="10"/>
      <c r="E18" s="10"/>
      <c r="F18" s="11"/>
      <c r="G18" s="12"/>
      <c r="H18" s="12"/>
      <c r="I18" s="12"/>
      <c r="J18" s="12"/>
      <c r="K18" s="12"/>
      <c r="L18" s="12"/>
    </row>
    <row r="19" spans="1:25" x14ac:dyDescent="0.25">
      <c r="B19" s="14" t="s">
        <v>30</v>
      </c>
    </row>
    <row r="20" spans="1:25" x14ac:dyDescent="0.25">
      <c r="B20" s="14"/>
    </row>
    <row r="22" spans="1:25" s="17" customFormat="1" ht="18.75" x14ac:dyDescent="0.3">
      <c r="D22" s="25"/>
      <c r="E22" s="25"/>
      <c r="F22" s="25"/>
      <c r="G22" s="26" t="s">
        <v>31</v>
      </c>
      <c r="H22" s="25"/>
      <c r="I22" s="25"/>
      <c r="J22" s="25"/>
      <c r="K22" s="25"/>
      <c r="L22" s="25"/>
      <c r="M22" s="25"/>
      <c r="N22" s="25"/>
      <c r="O22" s="25"/>
      <c r="P22" s="25"/>
      <c r="Q22" s="27" t="s">
        <v>34</v>
      </c>
      <c r="R22" s="25"/>
      <c r="S22" s="25"/>
    </row>
    <row r="23" spans="1:25" s="17" customFormat="1" ht="36" customHeight="1" x14ac:dyDescent="0.3">
      <c r="D23" s="28"/>
      <c r="E23" s="28"/>
      <c r="F23" s="28"/>
      <c r="G23" s="44" t="s">
        <v>32</v>
      </c>
      <c r="H23" s="44"/>
      <c r="I23" s="44"/>
      <c r="J23" s="28"/>
      <c r="K23" s="25"/>
      <c r="L23" s="25"/>
      <c r="M23" s="25"/>
      <c r="N23" s="25"/>
      <c r="O23" s="25"/>
      <c r="P23" s="41" t="s">
        <v>36</v>
      </c>
      <c r="Q23" s="42"/>
      <c r="R23" s="42"/>
      <c r="S23" s="42"/>
    </row>
    <row r="24" spans="1:25" s="17" customFormat="1" ht="18.75" x14ac:dyDescent="0.3"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9"/>
      <c r="R24" s="25"/>
      <c r="S24" s="25"/>
    </row>
    <row r="25" spans="1:25" s="17" customFormat="1" ht="27" customHeight="1" x14ac:dyDescent="0.3">
      <c r="D25" s="25"/>
      <c r="E25" s="25"/>
      <c r="F25" s="25"/>
      <c r="G25" s="27" t="s">
        <v>38</v>
      </c>
      <c r="H25" s="25"/>
      <c r="I25" s="25"/>
      <c r="J25" s="25"/>
      <c r="K25" s="25"/>
      <c r="L25" s="25"/>
      <c r="M25" s="25"/>
      <c r="N25" s="25"/>
      <c r="O25" s="25"/>
      <c r="S25" s="25"/>
    </row>
    <row r="26" spans="1:25" s="17" customFormat="1" ht="18.75" x14ac:dyDescent="0.3">
      <c r="D26" s="43"/>
      <c r="E26" s="43"/>
      <c r="F26" s="43"/>
      <c r="G26" s="43"/>
      <c r="H26" s="43"/>
      <c r="I26" s="43"/>
      <c r="J26" s="43"/>
      <c r="K26" s="25"/>
      <c r="L26" s="25"/>
      <c r="M26" s="25"/>
      <c r="N26" s="25"/>
      <c r="O26" s="25"/>
      <c r="P26" s="43"/>
      <c r="Q26" s="43"/>
      <c r="R26" s="43"/>
      <c r="S26" s="43"/>
      <c r="V26" s="30"/>
    </row>
    <row r="27" spans="1:25" s="17" customFormat="1" ht="18.75" x14ac:dyDescent="0.3">
      <c r="D27" s="25"/>
      <c r="E27" s="25"/>
      <c r="F27" s="25"/>
      <c r="G27" s="27" t="s">
        <v>33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25" s="17" customFormat="1" ht="18.75" x14ac:dyDescent="0.3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25" s="17" customFormat="1" ht="32.25" customHeight="1" x14ac:dyDescent="0.3">
      <c r="D29" s="28"/>
      <c r="E29" s="28"/>
      <c r="F29" s="28"/>
      <c r="G29" s="28" t="s">
        <v>39</v>
      </c>
      <c r="H29" s="28"/>
      <c r="I29" s="28"/>
      <c r="J29" s="28"/>
      <c r="K29" s="25"/>
      <c r="L29" s="25"/>
      <c r="M29" s="25"/>
      <c r="N29" s="25"/>
      <c r="O29" s="25"/>
      <c r="P29" s="27" t="s">
        <v>37</v>
      </c>
      <c r="Q29" s="25"/>
      <c r="R29" s="25"/>
      <c r="S29" s="31"/>
    </row>
  </sheetData>
  <mergeCells count="5">
    <mergeCell ref="A4:Y4"/>
    <mergeCell ref="P23:S23"/>
    <mergeCell ref="D26:J26"/>
    <mergeCell ref="P26:S26"/>
    <mergeCell ref="G23:I23"/>
  </mergeCells>
  <pageMargins left="0.70866141732283472" right="0.51181102362204722" top="0.74803149606299213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2025-01-14T13:08:49Z</dcterms:modified>
</cp:coreProperties>
</file>