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105"/>
  </bookViews>
  <sheets>
    <sheet name="Лист1" sheetId="1" r:id="rId1"/>
  </sheets>
  <definedNames>
    <definedName name="_xlnm.Print_Area" localSheetId="0">Лист1!$A$1:$Z$33</definedName>
  </definedNames>
  <calcPr calcId="152511"/>
</workbook>
</file>

<file path=xl/calcChain.xml><?xml version="1.0" encoding="utf-8"?>
<calcChain xmlns="http://schemas.openxmlformats.org/spreadsheetml/2006/main">
  <c r="J13" i="1" l="1"/>
  <c r="J12" i="1"/>
  <c r="J16" i="1"/>
  <c r="J17" i="1"/>
  <c r="Y17" i="1" l="1"/>
  <c r="X17" i="1"/>
  <c r="W17" i="1"/>
  <c r="U17" i="1"/>
  <c r="T17" i="1"/>
  <c r="S17" i="1"/>
  <c r="Q17" i="1"/>
  <c r="P17" i="1"/>
  <c r="O17" i="1"/>
  <c r="M17" i="1"/>
  <c r="L17" i="1"/>
  <c r="K17" i="1"/>
  <c r="Y16" i="1"/>
  <c r="X16" i="1"/>
  <c r="W16" i="1"/>
  <c r="U16" i="1"/>
  <c r="T16" i="1"/>
  <c r="S16" i="1"/>
  <c r="Q16" i="1"/>
  <c r="P16" i="1"/>
  <c r="O16" i="1"/>
  <c r="M16" i="1"/>
  <c r="L16" i="1"/>
  <c r="K16" i="1"/>
  <c r="Y13" i="1"/>
  <c r="X13" i="1"/>
  <c r="W13" i="1"/>
  <c r="U13" i="1"/>
  <c r="T13" i="1"/>
  <c r="S13" i="1"/>
  <c r="Q13" i="1"/>
  <c r="P13" i="1"/>
  <c r="O13" i="1"/>
  <c r="M13" i="1"/>
  <c r="L13" i="1"/>
  <c r="K13" i="1"/>
  <c r="Y12" i="1"/>
  <c r="X12" i="1"/>
  <c r="W12" i="1"/>
  <c r="U12" i="1"/>
  <c r="T12" i="1"/>
  <c r="S12" i="1"/>
  <c r="Q12" i="1"/>
  <c r="P12" i="1"/>
  <c r="O12" i="1"/>
  <c r="M12" i="1"/>
  <c r="L12" i="1"/>
  <c r="K12" i="1"/>
  <c r="I12" i="1" l="1"/>
  <c r="R16" i="1"/>
  <c r="O19" i="1"/>
  <c r="R12" i="1"/>
  <c r="M19" i="1"/>
  <c r="N16" i="1"/>
  <c r="L19" i="1"/>
  <c r="N17" i="1" l="1"/>
  <c r="N13" i="1"/>
  <c r="P19" i="1"/>
  <c r="R17" i="1"/>
  <c r="N12" i="1"/>
  <c r="R13" i="1"/>
  <c r="K19" i="1"/>
  <c r="N19" i="1" s="1"/>
  <c r="Q19" i="1"/>
  <c r="R19" i="1" l="1"/>
  <c r="I17" i="1"/>
  <c r="I16" i="1"/>
  <c r="I13" i="1"/>
  <c r="V13" i="1" l="1"/>
  <c r="Z17" i="1"/>
  <c r="V17" i="1"/>
  <c r="Z13" i="1"/>
  <c r="Y19" i="1" l="1"/>
  <c r="X19" i="1"/>
  <c r="T19" i="1"/>
  <c r="S19" i="1"/>
  <c r="Z16" i="1" l="1"/>
  <c r="V12" i="1"/>
  <c r="U19" i="1"/>
  <c r="V19" i="1" s="1"/>
  <c r="W19" i="1"/>
  <c r="Z19" i="1" s="1"/>
  <c r="Z12" i="1"/>
  <c r="D19" i="1" l="1"/>
  <c r="I19" i="1" s="1"/>
  <c r="J19" i="1" s="1"/>
  <c r="Z20" i="1" l="1"/>
  <c r="Y20" i="1" s="1"/>
  <c r="V20" i="1"/>
  <c r="U20" i="1" s="1"/>
  <c r="R20" i="1"/>
  <c r="Q20" i="1" s="1"/>
  <c r="N20" i="1"/>
  <c r="M20" i="1" s="1"/>
  <c r="Z18" i="1"/>
  <c r="Y18" i="1" s="1"/>
  <c r="V18" i="1"/>
  <c r="U18" i="1" s="1"/>
  <c r="R18" i="1"/>
  <c r="Q18" i="1" s="1"/>
  <c r="N18" i="1"/>
  <c r="M18" i="1" s="1"/>
  <c r="Z15" i="1"/>
  <c r="Y15" i="1" s="1"/>
  <c r="V15" i="1"/>
  <c r="U15" i="1" s="1"/>
  <c r="Q15" i="1"/>
  <c r="N15" i="1"/>
  <c r="M15" i="1" s="1"/>
  <c r="Z14" i="1"/>
  <c r="Y14" i="1" s="1"/>
  <c r="V14" i="1"/>
  <c r="T14" i="1" s="1"/>
  <c r="N14" i="1"/>
  <c r="M14" i="1" s="1"/>
  <c r="X14" i="1" l="1"/>
  <c r="L15" i="1"/>
  <c r="T15" i="1"/>
  <c r="X15" i="1"/>
  <c r="L18" i="1"/>
  <c r="P18" i="1"/>
  <c r="T18" i="1"/>
  <c r="X18" i="1"/>
  <c r="L14" i="1"/>
  <c r="K14" i="1"/>
  <c r="O14" i="1"/>
  <c r="Q14" i="1"/>
  <c r="S14" i="1"/>
  <c r="U14" i="1"/>
  <c r="W14" i="1"/>
  <c r="K15" i="1"/>
  <c r="O15" i="1"/>
  <c r="S15" i="1"/>
  <c r="W15" i="1"/>
  <c r="K18" i="1"/>
  <c r="O18" i="1"/>
  <c r="S18" i="1"/>
  <c r="W18" i="1"/>
  <c r="L20" i="1"/>
  <c r="P20" i="1"/>
  <c r="T20" i="1"/>
  <c r="X20" i="1"/>
  <c r="K20" i="1"/>
  <c r="O20" i="1"/>
  <c r="S20" i="1"/>
  <c r="W20" i="1"/>
  <c r="V16" i="1" l="1"/>
</calcChain>
</file>

<file path=xl/sharedStrings.xml><?xml version="1.0" encoding="utf-8"?>
<sst xmlns="http://schemas.openxmlformats.org/spreadsheetml/2006/main" count="45" uniqueCount="43">
  <si>
    <t>№ п/п</t>
  </si>
  <si>
    <t>Наименование</t>
  </si>
  <si>
    <t>Кол-во суперв, чел.</t>
  </si>
  <si>
    <t>отработанные дни в месяц, сут.</t>
  </si>
  <si>
    <t>отработанные часы в сутки, час</t>
  </si>
  <si>
    <t>среднегодовой баланс времени в месяц, часы</t>
  </si>
  <si>
    <t>Часовая тарифная ставка, тенге</t>
  </si>
  <si>
    <t>оплата в месяц,  тенге</t>
  </si>
  <si>
    <t>Оплата в год, тенге</t>
  </si>
  <si>
    <t>январь</t>
  </si>
  <si>
    <t>февраль</t>
  </si>
  <si>
    <t>март</t>
  </si>
  <si>
    <t>апрель</t>
  </si>
  <si>
    <t>май</t>
  </si>
  <si>
    <t>июнь</t>
  </si>
  <si>
    <t>2-кв.</t>
  </si>
  <si>
    <t>июль</t>
  </si>
  <si>
    <t>август</t>
  </si>
  <si>
    <t>сентябрь</t>
  </si>
  <si>
    <t>3-кв.</t>
  </si>
  <si>
    <t>октябрь</t>
  </si>
  <si>
    <t>ноябрь</t>
  </si>
  <si>
    <t>декабрь</t>
  </si>
  <si>
    <t>4-кв.</t>
  </si>
  <si>
    <t>1 вахта (бригада №1)</t>
  </si>
  <si>
    <t>1 смена</t>
  </si>
  <si>
    <t>2 вахта (бригада№1)</t>
  </si>
  <si>
    <t>2 смена</t>
  </si>
  <si>
    <t>ПУ "ЖМГ"</t>
  </si>
  <si>
    <t>Итого по  ПУ "ЖМГ"</t>
  </si>
  <si>
    <t>1-кв.</t>
  </si>
  <si>
    <t xml:space="preserve">Генеральный директор </t>
  </si>
  <si>
    <t>Первый заместитель генерального директора</t>
  </si>
  <si>
    <t xml:space="preserve"> «ЗАКАЗЧИК»:    </t>
  </si>
  <si>
    <t>«ИСПОЛНИТЕЛЬ»</t>
  </si>
  <si>
    <t xml:space="preserve">Директор  
ТОО/ИП «___________________» 
</t>
  </si>
  <si>
    <t>______________________ Ф.И.О</t>
  </si>
  <si>
    <t>_____________________ Вэнь Цзяцзюнь</t>
  </si>
  <si>
    <t>__________________________ Сейтмаганбетов Б.С.</t>
  </si>
  <si>
    <t>"__________"__________________ 2025г.</t>
  </si>
  <si>
    <t>Расчет стоимости услуг по супервайзинговому сопровождению строительства скважин на месторождении ПУ «Жетыбаймунайгаз» на 2025 год</t>
  </si>
  <si>
    <t>Общий годовой баланс времени : по м/р ПУ "ЖМГ" 8030 часов. Часовая тарифная ставка 10280 тенге.</t>
  </si>
  <si>
    <r>
      <t>Приложение №</t>
    </r>
    <r>
      <rPr>
        <u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к Договору №____________________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</si>
</sst>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000_р_._-;\-* #,##0.0000_р_._-;_-* &quot;-&quot;??_р_._-;_-@_-"/>
    <numFmt numFmtId="168" formatCode="_-* #,##0.0000_р_._-;\-* #,##0.0000_р_._-;_-* &quot;-&quot;????_р_._-;_-@_-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165" fontId="2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/>
    <xf numFmtId="166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3" fontId="5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1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vertical="top"/>
    </xf>
    <xf numFmtId="167" fontId="7" fillId="0" borderId="0" xfId="0" applyNumberFormat="1" applyFont="1" applyFill="1"/>
    <xf numFmtId="165" fontId="6" fillId="0" borderId="0" xfId="0" applyNumberFormat="1" applyFont="1" applyFill="1"/>
    <xf numFmtId="165" fontId="2" fillId="0" borderId="0" xfId="0" applyNumberFormat="1" applyFont="1" applyFill="1"/>
    <xf numFmtId="168" fontId="2" fillId="0" borderId="0" xfId="0" applyNumberFormat="1" applyFont="1" applyFill="1"/>
    <xf numFmtId="167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57"/>
  <sheetViews>
    <sheetView tabSelected="1" topLeftCell="B1" zoomScale="80" zoomScaleNormal="80" workbookViewId="0">
      <selection activeCell="J3" sqref="J3"/>
    </sheetView>
  </sheetViews>
  <sheetFormatPr defaultRowHeight="15" x14ac:dyDescent="0.25"/>
  <cols>
    <col min="1" max="1" width="9.140625" style="17"/>
    <col min="2" max="2" width="6.5703125" style="17" customWidth="1"/>
    <col min="3" max="3" width="24.5703125" style="17" customWidth="1"/>
    <col min="4" max="6" width="9.140625" style="17"/>
    <col min="7" max="7" width="9.140625" style="17" customWidth="1"/>
    <col min="8" max="8" width="19.85546875" style="17" bestFit="1" customWidth="1"/>
    <col min="9" max="9" width="14.28515625" style="17" customWidth="1"/>
    <col min="10" max="10" width="21" style="17" bestFit="1" customWidth="1"/>
    <col min="11" max="11" width="14.85546875" style="17" customWidth="1"/>
    <col min="12" max="13" width="14.28515625" style="17" customWidth="1"/>
    <col min="14" max="14" width="15.7109375" style="17" customWidth="1"/>
    <col min="15" max="15" width="14" style="17" customWidth="1"/>
    <col min="16" max="16" width="13.42578125" style="17" customWidth="1"/>
    <col min="17" max="17" width="15.28515625" style="17" customWidth="1"/>
    <col min="18" max="18" width="12.28515625" style="17" customWidth="1"/>
    <col min="19" max="19" width="14.140625" style="17" customWidth="1"/>
    <col min="20" max="20" width="13" style="17" bestFit="1" customWidth="1"/>
    <col min="21" max="21" width="12.7109375" style="17" customWidth="1"/>
    <col min="22" max="23" width="14.140625" style="17" customWidth="1"/>
    <col min="24" max="24" width="13.85546875" style="17" customWidth="1"/>
    <col min="25" max="25" width="11.140625" style="17" customWidth="1"/>
    <col min="26" max="26" width="12" style="17" customWidth="1"/>
    <col min="27" max="16384" width="9.140625" style="17"/>
  </cols>
  <sheetData>
    <row r="2" spans="2:26" ht="21.75" customHeight="1" x14ac:dyDescent="0.25">
      <c r="T2" s="19" t="s">
        <v>42</v>
      </c>
      <c r="U2" s="19"/>
      <c r="V2" s="19"/>
    </row>
    <row r="3" spans="2:26" ht="21.75" customHeight="1" x14ac:dyDescent="0.25">
      <c r="T3" s="20" t="s">
        <v>39</v>
      </c>
    </row>
    <row r="7" spans="2:26" ht="20.25" x14ac:dyDescent="0.25">
      <c r="B7" s="46" t="s">
        <v>40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9" spans="2:26" ht="99.75" x14ac:dyDescent="0.25">
      <c r="B9" s="21" t="s">
        <v>0</v>
      </c>
      <c r="C9" s="2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2" t="s">
        <v>9</v>
      </c>
      <c r="L9" s="22" t="s">
        <v>10</v>
      </c>
      <c r="M9" s="22" t="s">
        <v>11</v>
      </c>
      <c r="N9" s="21" t="s">
        <v>30</v>
      </c>
      <c r="O9" s="22" t="s">
        <v>12</v>
      </c>
      <c r="P9" s="22" t="s">
        <v>13</v>
      </c>
      <c r="Q9" s="22" t="s">
        <v>14</v>
      </c>
      <c r="R9" s="21" t="s">
        <v>15</v>
      </c>
      <c r="S9" s="22" t="s">
        <v>16</v>
      </c>
      <c r="T9" s="22" t="s">
        <v>17</v>
      </c>
      <c r="U9" s="22" t="s">
        <v>18</v>
      </c>
      <c r="V9" s="21" t="s">
        <v>19</v>
      </c>
      <c r="W9" s="22" t="s">
        <v>20</v>
      </c>
      <c r="X9" s="22" t="s">
        <v>21</v>
      </c>
      <c r="Y9" s="22" t="s">
        <v>22</v>
      </c>
      <c r="Z9" s="21" t="s">
        <v>23</v>
      </c>
    </row>
    <row r="10" spans="2:26" x14ac:dyDescent="0.25">
      <c r="B10" s="1">
        <v>1</v>
      </c>
      <c r="C10" s="2" t="s">
        <v>28</v>
      </c>
      <c r="D10" s="3"/>
      <c r="E10" s="4"/>
      <c r="F10" s="4"/>
      <c r="G10" s="4"/>
      <c r="H10" s="4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x14ac:dyDescent="0.25">
      <c r="B11" s="3"/>
      <c r="C11" s="2" t="s">
        <v>24</v>
      </c>
      <c r="D11" s="3"/>
      <c r="E11" s="4"/>
      <c r="F11" s="4"/>
      <c r="G11" s="4"/>
      <c r="H11" s="4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x14ac:dyDescent="0.25">
      <c r="B12" s="3"/>
      <c r="C12" s="4" t="s">
        <v>25</v>
      </c>
      <c r="D12" s="23">
        <v>1</v>
      </c>
      <c r="E12" s="24">
        <v>15</v>
      </c>
      <c r="F12" s="23">
        <v>11</v>
      </c>
      <c r="G12" s="24">
        <v>167.29166670000001</v>
      </c>
      <c r="H12" s="25">
        <v>10280</v>
      </c>
      <c r="I12" s="26">
        <f>G12*H12*D12</f>
        <v>1719758.3336760001</v>
      </c>
      <c r="J12" s="10">
        <f>N12+R12+V12+Z12</f>
        <v>20354400</v>
      </c>
      <c r="K12" s="10">
        <f>F12*H12*15</f>
        <v>1696200</v>
      </c>
      <c r="L12" s="10">
        <f>F12*H12*15</f>
        <v>1696200</v>
      </c>
      <c r="M12" s="10">
        <f>F12*H12*15</f>
        <v>1696200</v>
      </c>
      <c r="N12" s="5">
        <f>K12+L12+M12</f>
        <v>5088600</v>
      </c>
      <c r="O12" s="10">
        <f>F12*H12*15</f>
        <v>1696200</v>
      </c>
      <c r="P12" s="10">
        <f>F12*H12*15</f>
        <v>1696200</v>
      </c>
      <c r="Q12" s="10">
        <f>F12*H12*15</f>
        <v>1696200</v>
      </c>
      <c r="R12" s="8">
        <f>Q12+P12+O12</f>
        <v>5088600</v>
      </c>
      <c r="S12" s="10">
        <f>F12*H12*15</f>
        <v>1696200</v>
      </c>
      <c r="T12" s="10">
        <f>F12*H12*15</f>
        <v>1696200</v>
      </c>
      <c r="U12" s="10">
        <f>F12*H12*15</f>
        <v>1696200</v>
      </c>
      <c r="V12" s="12">
        <f>U12+T12+S12</f>
        <v>5088600</v>
      </c>
      <c r="W12" s="10">
        <f>F12*H12*15</f>
        <v>1696200</v>
      </c>
      <c r="X12" s="10">
        <f>F12*H12*15</f>
        <v>1696200</v>
      </c>
      <c r="Y12" s="10">
        <f>F12*H12*15</f>
        <v>1696200</v>
      </c>
      <c r="Z12" s="10">
        <f>W12+X12+Y12</f>
        <v>5088600</v>
      </c>
    </row>
    <row r="13" spans="2:26" x14ac:dyDescent="0.25">
      <c r="B13" s="3"/>
      <c r="C13" s="4" t="s">
        <v>27</v>
      </c>
      <c r="D13" s="23">
        <v>1</v>
      </c>
      <c r="E13" s="24">
        <v>15</v>
      </c>
      <c r="F13" s="23">
        <v>11</v>
      </c>
      <c r="G13" s="24">
        <v>167.29166670000001</v>
      </c>
      <c r="H13" s="25">
        <v>10280</v>
      </c>
      <c r="I13" s="26">
        <f>G13*H13*D13</f>
        <v>1719758.3336760001</v>
      </c>
      <c r="J13" s="10">
        <f>N13+R13+V13+Z13</f>
        <v>20354400</v>
      </c>
      <c r="K13" s="10">
        <f>F13*H13*15</f>
        <v>1696200</v>
      </c>
      <c r="L13" s="10">
        <f>F13*H13*15</f>
        <v>1696200</v>
      </c>
      <c r="M13" s="10">
        <f>F13*H13*15</f>
        <v>1696200</v>
      </c>
      <c r="N13" s="5">
        <f>K13+L13+M13</f>
        <v>5088600</v>
      </c>
      <c r="O13" s="10">
        <f>F13*H13*15</f>
        <v>1696200</v>
      </c>
      <c r="P13" s="10">
        <f>F13*H13*15</f>
        <v>1696200</v>
      </c>
      <c r="Q13" s="10">
        <f>F13*H13*15</f>
        <v>1696200</v>
      </c>
      <c r="R13" s="8">
        <f>Q13+P13+O13</f>
        <v>5088600</v>
      </c>
      <c r="S13" s="10">
        <f>F13*H13*15</f>
        <v>1696200</v>
      </c>
      <c r="T13" s="10">
        <f>F13*H13*15</f>
        <v>1696200</v>
      </c>
      <c r="U13" s="10">
        <f>F13*H13*15</f>
        <v>1696200</v>
      </c>
      <c r="V13" s="12">
        <f>U13+T13+S13</f>
        <v>5088600</v>
      </c>
      <c r="W13" s="10">
        <f>F13*H13*15</f>
        <v>1696200</v>
      </c>
      <c r="X13" s="10">
        <f>F13*H13*15</f>
        <v>1696200</v>
      </c>
      <c r="Y13" s="10">
        <f>F13*H13*15</f>
        <v>1696200</v>
      </c>
      <c r="Z13" s="10">
        <f>W13+X13+Y13</f>
        <v>5088600</v>
      </c>
    </row>
    <row r="14" spans="2:26" x14ac:dyDescent="0.25">
      <c r="B14" s="3"/>
      <c r="C14" s="4"/>
      <c r="D14" s="4"/>
      <c r="E14" s="4"/>
      <c r="F14" s="4"/>
      <c r="G14" s="4"/>
      <c r="H14" s="4"/>
      <c r="I14" s="10"/>
      <c r="J14" s="10"/>
      <c r="K14" s="5">
        <f t="shared" ref="K14:K20" si="0">N14/3/1000</f>
        <v>0</v>
      </c>
      <c r="L14" s="5">
        <f t="shared" ref="L14:L20" si="1">N14/3/1000</f>
        <v>0</v>
      </c>
      <c r="M14" s="5">
        <f t="shared" ref="M14:M20" si="2">N14/3/1000</f>
        <v>0</v>
      </c>
      <c r="N14" s="5">
        <f t="shared" ref="N14:N20" si="3">J14/4</f>
        <v>0</v>
      </c>
      <c r="O14" s="5">
        <f t="shared" ref="O14:O20" si="4">R14/3/1000</f>
        <v>0</v>
      </c>
      <c r="P14" s="8"/>
      <c r="Q14" s="9">
        <f t="shared" ref="Q14:Q20" si="5">R14/3/1000</f>
        <v>0</v>
      </c>
      <c r="R14" s="8"/>
      <c r="S14" s="10">
        <f t="shared" ref="S14:S15" si="6">V14/3/1000</f>
        <v>0</v>
      </c>
      <c r="T14" s="10">
        <f t="shared" ref="T14:T15" si="7">V14/3/1000</f>
        <v>0</v>
      </c>
      <c r="U14" s="10">
        <f t="shared" ref="U14:U15" si="8">V14/3/1000</f>
        <v>0</v>
      </c>
      <c r="V14" s="12">
        <f t="shared" ref="V14:V20" si="9">J14/4</f>
        <v>0</v>
      </c>
      <c r="W14" s="10">
        <f t="shared" ref="W14:W20" si="10">Z14/3/1000</f>
        <v>0</v>
      </c>
      <c r="X14" s="10">
        <f t="shared" ref="X14:X20" si="11">Z14/3/1000</f>
        <v>0</v>
      </c>
      <c r="Y14" s="10">
        <f t="shared" ref="Y14:Y20" si="12">Z14/3/1000</f>
        <v>0</v>
      </c>
      <c r="Z14" s="10">
        <f t="shared" ref="Z14:Z20" si="13">J14/4</f>
        <v>0</v>
      </c>
    </row>
    <row r="15" spans="2:26" x14ac:dyDescent="0.25">
      <c r="B15" s="1">
        <v>2</v>
      </c>
      <c r="C15" s="6" t="s">
        <v>26</v>
      </c>
      <c r="D15" s="4"/>
      <c r="E15" s="4"/>
      <c r="F15" s="4"/>
      <c r="G15" s="4"/>
      <c r="H15" s="4"/>
      <c r="I15" s="10"/>
      <c r="J15" s="10"/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5">
        <f t="shared" si="4"/>
        <v>0</v>
      </c>
      <c r="P15" s="8"/>
      <c r="Q15" s="9">
        <f t="shared" si="5"/>
        <v>0</v>
      </c>
      <c r="R15" s="8"/>
      <c r="S15" s="10">
        <f t="shared" si="6"/>
        <v>0</v>
      </c>
      <c r="T15" s="10">
        <f t="shared" si="7"/>
        <v>0</v>
      </c>
      <c r="U15" s="10">
        <f t="shared" si="8"/>
        <v>0</v>
      </c>
      <c r="V15" s="12">
        <f t="shared" si="9"/>
        <v>0</v>
      </c>
      <c r="W15" s="10">
        <f t="shared" si="10"/>
        <v>0</v>
      </c>
      <c r="X15" s="10">
        <f t="shared" si="11"/>
        <v>0</v>
      </c>
      <c r="Y15" s="10">
        <f t="shared" si="12"/>
        <v>0</v>
      </c>
      <c r="Z15" s="10">
        <f t="shared" si="13"/>
        <v>0</v>
      </c>
    </row>
    <row r="16" spans="2:26" x14ac:dyDescent="0.25">
      <c r="B16" s="3"/>
      <c r="C16" s="4" t="s">
        <v>25</v>
      </c>
      <c r="D16" s="23">
        <v>1</v>
      </c>
      <c r="E16" s="23">
        <v>15</v>
      </c>
      <c r="F16" s="23">
        <v>11</v>
      </c>
      <c r="G16" s="24">
        <v>167.29166670000001</v>
      </c>
      <c r="H16" s="25">
        <v>10280</v>
      </c>
      <c r="I16" s="10">
        <f>G16*H16*1</f>
        <v>1719758.3336760001</v>
      </c>
      <c r="J16" s="10">
        <f>N16+R16+V16+Z16</f>
        <v>20919800</v>
      </c>
      <c r="K16" s="5">
        <f>F16*H16*16</f>
        <v>1809280</v>
      </c>
      <c r="L16" s="5">
        <f>F16*H16*13</f>
        <v>1470040</v>
      </c>
      <c r="M16" s="5">
        <f>F16*H16*16</f>
        <v>1809280</v>
      </c>
      <c r="N16" s="5">
        <f>K16+L16+M16</f>
        <v>5088600</v>
      </c>
      <c r="O16" s="5">
        <f>F16*H16*15</f>
        <v>1696200</v>
      </c>
      <c r="P16" s="8">
        <f>F16*H16*16</f>
        <v>1809280</v>
      </c>
      <c r="Q16" s="9">
        <f>F16*H16*15</f>
        <v>1696200</v>
      </c>
      <c r="R16" s="8">
        <f>Q16+P16+O16</f>
        <v>5201680</v>
      </c>
      <c r="S16" s="10">
        <f>F16*H16*16</f>
        <v>1809280</v>
      </c>
      <c r="T16" s="10">
        <f>F16*H16*16</f>
        <v>1809280</v>
      </c>
      <c r="U16" s="10">
        <f>F16*H16*15</f>
        <v>1696200</v>
      </c>
      <c r="V16" s="12">
        <f>S16+T16+U16</f>
        <v>5314760</v>
      </c>
      <c r="W16" s="10">
        <f>F16*H16*16</f>
        <v>1809280</v>
      </c>
      <c r="X16" s="10">
        <f>F16*H16*15</f>
        <v>1696200</v>
      </c>
      <c r="Y16" s="10">
        <f>F16*H16*16</f>
        <v>1809280</v>
      </c>
      <c r="Z16" s="10">
        <f>W16+X16+Y16</f>
        <v>5314760</v>
      </c>
    </row>
    <row r="17" spans="2:26" x14ac:dyDescent="0.25">
      <c r="B17" s="3"/>
      <c r="C17" s="4" t="s">
        <v>27</v>
      </c>
      <c r="D17" s="23">
        <v>1</v>
      </c>
      <c r="E17" s="23">
        <v>15</v>
      </c>
      <c r="F17" s="23">
        <v>11</v>
      </c>
      <c r="G17" s="24">
        <v>167.29166670000001</v>
      </c>
      <c r="H17" s="25">
        <v>10280</v>
      </c>
      <c r="I17" s="10">
        <f>G17*H17*1</f>
        <v>1719758.3336760001</v>
      </c>
      <c r="J17" s="10">
        <f>N17+R17+V17+Z17</f>
        <v>20919800</v>
      </c>
      <c r="K17" s="5">
        <f>F17*H17*16</f>
        <v>1809280</v>
      </c>
      <c r="L17" s="5">
        <f>F17*H17*13</f>
        <v>1470040</v>
      </c>
      <c r="M17" s="5">
        <f>F17*H17*16</f>
        <v>1809280</v>
      </c>
      <c r="N17" s="5">
        <f>K17+L17+M17</f>
        <v>5088600</v>
      </c>
      <c r="O17" s="5">
        <f>F17*H17*15</f>
        <v>1696200</v>
      </c>
      <c r="P17" s="8">
        <f>F17*H17*16</f>
        <v>1809280</v>
      </c>
      <c r="Q17" s="9">
        <f>F17*H17*15</f>
        <v>1696200</v>
      </c>
      <c r="R17" s="8">
        <f>Q17+P17+O17</f>
        <v>5201680</v>
      </c>
      <c r="S17" s="10">
        <f>F17*H17*16</f>
        <v>1809280</v>
      </c>
      <c r="T17" s="10">
        <f>F17*H17*16</f>
        <v>1809280</v>
      </c>
      <c r="U17" s="10">
        <f>F17*H17*15</f>
        <v>1696200</v>
      </c>
      <c r="V17" s="12">
        <f>S17+T17+U17</f>
        <v>5314760</v>
      </c>
      <c r="W17" s="10">
        <f>F17*H17*16</f>
        <v>1809280</v>
      </c>
      <c r="X17" s="10">
        <f>F17*H17*15</f>
        <v>1696200</v>
      </c>
      <c r="Y17" s="10">
        <f>F17*H17*16</f>
        <v>1809280</v>
      </c>
      <c r="Z17" s="10">
        <f>W17+X17+Y17</f>
        <v>5314760</v>
      </c>
    </row>
    <row r="18" spans="2:26" x14ac:dyDescent="0.25">
      <c r="B18" s="3"/>
      <c r="C18" s="4"/>
      <c r="D18" s="4"/>
      <c r="E18" s="4"/>
      <c r="F18" s="4"/>
      <c r="G18" s="4"/>
      <c r="H18" s="4"/>
      <c r="I18" s="10"/>
      <c r="J18" s="10"/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5">
        <f t="shared" si="4"/>
        <v>0</v>
      </c>
      <c r="P18" s="5">
        <f t="shared" ref="P18:P20" si="14">R18/3/1000</f>
        <v>0</v>
      </c>
      <c r="Q18" s="5">
        <f t="shared" si="5"/>
        <v>0</v>
      </c>
      <c r="R18" s="5">
        <f t="shared" ref="R18:R20" si="15">J18/4</f>
        <v>0</v>
      </c>
      <c r="S18" s="11">
        <f t="shared" ref="S18:S20" si="16">V18/3/1000</f>
        <v>0</v>
      </c>
      <c r="T18" s="11">
        <f t="shared" ref="T18:T20" si="17">V18/3/1000</f>
        <v>0</v>
      </c>
      <c r="U18" s="11">
        <f t="shared" ref="U18:U20" si="18">V18/3/1000</f>
        <v>0</v>
      </c>
      <c r="V18" s="11">
        <f t="shared" si="9"/>
        <v>0</v>
      </c>
      <c r="W18" s="11">
        <f t="shared" si="10"/>
        <v>0</v>
      </c>
      <c r="X18" s="11">
        <f t="shared" si="11"/>
        <v>0</v>
      </c>
      <c r="Y18" s="11">
        <f t="shared" si="12"/>
        <v>0</v>
      </c>
      <c r="Z18" s="11">
        <f t="shared" si="13"/>
        <v>0</v>
      </c>
    </row>
    <row r="19" spans="2:26" x14ac:dyDescent="0.25">
      <c r="B19" s="3"/>
      <c r="C19" s="6" t="s">
        <v>29</v>
      </c>
      <c r="D19" s="27">
        <f>SUM(D12:D18)</f>
        <v>4</v>
      </c>
      <c r="E19" s="28">
        <v>15</v>
      </c>
      <c r="F19" s="28">
        <v>22</v>
      </c>
      <c r="G19" s="24">
        <v>167.29166670000001</v>
      </c>
      <c r="H19" s="25">
        <v>10280</v>
      </c>
      <c r="I19" s="29">
        <f>G19*H19*D19</f>
        <v>6879033.3347040005</v>
      </c>
      <c r="J19" s="30">
        <f>I19*12</f>
        <v>82548400.016448006</v>
      </c>
      <c r="K19" s="31">
        <f>K12+K13+K16+K17</f>
        <v>7010960</v>
      </c>
      <c r="L19" s="31">
        <f t="shared" ref="L19:M19" si="19">L12+L13+L16+L17</f>
        <v>6332480</v>
      </c>
      <c r="M19" s="31">
        <f t="shared" si="19"/>
        <v>7010960</v>
      </c>
      <c r="N19" s="32">
        <f>M19+L19+K19</f>
        <v>20354400</v>
      </c>
      <c r="O19" s="31">
        <f>O12+O13+O16+O17</f>
        <v>6784800</v>
      </c>
      <c r="P19" s="31">
        <f t="shared" ref="P19:Q19" si="20">P12+P13+P16+P17</f>
        <v>7010960</v>
      </c>
      <c r="Q19" s="31">
        <f t="shared" si="20"/>
        <v>6784800</v>
      </c>
      <c r="R19" s="32">
        <f>Q19+P19+O19</f>
        <v>20580560</v>
      </c>
      <c r="S19" s="32">
        <f>S12+S13+S16+S17</f>
        <v>7010960</v>
      </c>
      <c r="T19" s="32">
        <f t="shared" ref="T19:U19" si="21">T12+T16+T13+T17</f>
        <v>7010960</v>
      </c>
      <c r="U19" s="32">
        <f t="shared" si="21"/>
        <v>6784800</v>
      </c>
      <c r="V19" s="32">
        <f>U19+T19+S19</f>
        <v>20806720</v>
      </c>
      <c r="W19" s="32">
        <f>W12+W16+W13+W17</f>
        <v>7010960</v>
      </c>
      <c r="X19" s="32">
        <f t="shared" ref="X19:Y19" si="22">X12+X16+X13+X17</f>
        <v>6784800</v>
      </c>
      <c r="Y19" s="32">
        <f t="shared" si="22"/>
        <v>7010960</v>
      </c>
      <c r="Z19" s="32">
        <f>W19+X19+Y19</f>
        <v>20806720</v>
      </c>
    </row>
    <row r="20" spans="2:26" x14ac:dyDescent="0.25">
      <c r="B20" s="3"/>
      <c r="C20" s="4"/>
      <c r="D20" s="4"/>
      <c r="E20" s="4"/>
      <c r="F20" s="4"/>
      <c r="G20" s="4"/>
      <c r="H20" s="4"/>
      <c r="I20" s="4"/>
      <c r="J20" s="4"/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5">
        <f t="shared" si="4"/>
        <v>0</v>
      </c>
      <c r="P20" s="5">
        <f t="shared" si="14"/>
        <v>0</v>
      </c>
      <c r="Q20" s="5">
        <f t="shared" si="5"/>
        <v>0</v>
      </c>
      <c r="R20" s="5">
        <f t="shared" si="15"/>
        <v>0</v>
      </c>
      <c r="S20" s="5">
        <f t="shared" si="16"/>
        <v>0</v>
      </c>
      <c r="T20" s="5">
        <f t="shared" si="17"/>
        <v>0</v>
      </c>
      <c r="U20" s="5">
        <f t="shared" si="18"/>
        <v>0</v>
      </c>
      <c r="V20" s="10">
        <f t="shared" si="9"/>
        <v>0</v>
      </c>
      <c r="W20" s="5">
        <f t="shared" si="10"/>
        <v>0</v>
      </c>
      <c r="X20" s="5">
        <f t="shared" si="11"/>
        <v>0</v>
      </c>
      <c r="Y20" s="5">
        <f t="shared" si="12"/>
        <v>0</v>
      </c>
      <c r="Z20" s="5">
        <f t="shared" si="13"/>
        <v>0</v>
      </c>
    </row>
    <row r="21" spans="2:26" x14ac:dyDescent="0.25">
      <c r="B21" s="13"/>
      <c r="C21" s="14"/>
      <c r="D21" s="14"/>
      <c r="E21" s="14"/>
      <c r="F21" s="14"/>
      <c r="G21" s="15"/>
      <c r="H21" s="16"/>
      <c r="I21" s="16"/>
      <c r="J21" s="16"/>
      <c r="K21" s="16"/>
      <c r="L21" s="16"/>
      <c r="M21" s="16"/>
    </row>
    <row r="22" spans="2:26" x14ac:dyDescent="0.25">
      <c r="C22" s="7" t="s">
        <v>41</v>
      </c>
    </row>
    <row r="25" spans="2:26" s="33" customFormat="1" ht="18.75" x14ac:dyDescent="0.3">
      <c r="D25" s="34"/>
      <c r="E25" s="34"/>
      <c r="F25" s="34"/>
      <c r="G25" s="35" t="s">
        <v>33</v>
      </c>
      <c r="H25" s="34"/>
      <c r="I25" s="34"/>
      <c r="J25" s="34"/>
      <c r="K25" s="34"/>
      <c r="L25" s="34"/>
      <c r="M25" s="34"/>
      <c r="N25" s="34"/>
      <c r="O25" s="34"/>
      <c r="P25" s="34"/>
      <c r="Q25" s="36" t="s">
        <v>34</v>
      </c>
      <c r="R25" s="34"/>
      <c r="S25" s="34"/>
    </row>
    <row r="26" spans="2:26" s="33" customFormat="1" ht="34.5" customHeight="1" x14ac:dyDescent="0.3">
      <c r="D26" s="37"/>
      <c r="E26" s="37"/>
      <c r="F26" s="37"/>
      <c r="G26" s="38" t="s">
        <v>31</v>
      </c>
      <c r="H26" s="37"/>
      <c r="I26" s="37"/>
      <c r="J26" s="37"/>
      <c r="K26" s="34"/>
      <c r="L26" s="34"/>
      <c r="M26" s="34"/>
      <c r="N26" s="34"/>
      <c r="O26" s="34"/>
      <c r="P26" s="47" t="s">
        <v>35</v>
      </c>
      <c r="Q26" s="48"/>
      <c r="R26" s="48"/>
      <c r="S26" s="48"/>
    </row>
    <row r="27" spans="2:26" s="33" customFormat="1" ht="18.75" x14ac:dyDescent="0.3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9"/>
      <c r="R27" s="34"/>
      <c r="S27" s="34"/>
    </row>
    <row r="28" spans="2:26" s="33" customFormat="1" ht="18.75" x14ac:dyDescent="0.3">
      <c r="D28" s="34"/>
      <c r="E28" s="34"/>
      <c r="F28" s="34"/>
      <c r="G28" s="36" t="s">
        <v>37</v>
      </c>
      <c r="H28" s="34"/>
      <c r="I28" s="34"/>
      <c r="J28" s="34"/>
      <c r="K28" s="34"/>
      <c r="L28" s="34"/>
      <c r="M28" s="34"/>
      <c r="N28" s="34"/>
      <c r="O28" s="34"/>
      <c r="Q28" s="34"/>
      <c r="R28" s="34"/>
      <c r="S28" s="34"/>
    </row>
    <row r="29" spans="2:26" s="33" customFormat="1" ht="18.75" x14ac:dyDescent="0.3">
      <c r="D29" s="49"/>
      <c r="E29" s="49"/>
      <c r="F29" s="49"/>
      <c r="G29" s="49"/>
      <c r="H29" s="49"/>
      <c r="I29" s="49"/>
      <c r="J29" s="49"/>
      <c r="K29" s="34"/>
      <c r="L29" s="34"/>
      <c r="M29" s="34"/>
      <c r="N29" s="34"/>
      <c r="O29" s="34"/>
      <c r="P29" s="49"/>
      <c r="Q29" s="49"/>
      <c r="R29" s="49"/>
      <c r="S29" s="49"/>
      <c r="V29" s="40"/>
    </row>
    <row r="30" spans="2:26" s="33" customFormat="1" ht="18.75" x14ac:dyDescent="0.3">
      <c r="D30" s="34"/>
      <c r="E30" s="34"/>
      <c r="F30" s="34"/>
      <c r="G30" s="36" t="s">
        <v>32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2:26" s="33" customFormat="1" ht="18.75" x14ac:dyDescent="0.3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2:26" s="33" customFormat="1" ht="18.75" x14ac:dyDescent="0.3">
      <c r="D32" s="37"/>
      <c r="E32" s="37"/>
      <c r="F32" s="37"/>
      <c r="G32" s="37" t="s">
        <v>38</v>
      </c>
      <c r="H32" s="37"/>
      <c r="I32" s="37"/>
      <c r="J32" s="37"/>
      <c r="K32" s="34"/>
      <c r="L32" s="34"/>
      <c r="M32" s="34"/>
      <c r="N32" s="34"/>
      <c r="O32" s="34"/>
      <c r="P32" s="36" t="s">
        <v>36</v>
      </c>
      <c r="Q32" s="45"/>
      <c r="R32" s="45"/>
      <c r="S32" s="45"/>
    </row>
    <row r="33" spans="4:19" ht="18.75" x14ac:dyDescent="0.3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4:19" ht="18.75" x14ac:dyDescent="0.3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4:19" x14ac:dyDescent="0.25">
      <c r="H35" s="41"/>
      <c r="J35" s="41"/>
    </row>
    <row r="36" spans="4:19" x14ac:dyDescent="0.25">
      <c r="H36" s="41"/>
    </row>
    <row r="37" spans="4:19" x14ac:dyDescent="0.25">
      <c r="H37" s="41"/>
    </row>
    <row r="38" spans="4:19" x14ac:dyDescent="0.25">
      <c r="H38" s="41"/>
      <c r="J38" s="42"/>
    </row>
    <row r="39" spans="4:19" x14ac:dyDescent="0.25">
      <c r="H39" s="41"/>
    </row>
    <row r="40" spans="4:19" x14ac:dyDescent="0.25">
      <c r="H40" s="41"/>
    </row>
    <row r="41" spans="4:19" x14ac:dyDescent="0.25">
      <c r="H41" s="43"/>
    </row>
    <row r="42" spans="4:19" x14ac:dyDescent="0.25">
      <c r="H42" s="43"/>
    </row>
    <row r="43" spans="4:19" x14ac:dyDescent="0.25">
      <c r="H43" s="43"/>
    </row>
    <row r="44" spans="4:19" x14ac:dyDescent="0.25">
      <c r="H44" s="43"/>
      <c r="J44" s="18"/>
      <c r="K44" s="18"/>
    </row>
    <row r="45" spans="4:19" x14ac:dyDescent="0.25">
      <c r="I45" s="18"/>
      <c r="J45" s="18"/>
      <c r="K45" s="18"/>
      <c r="L45" s="44"/>
      <c r="M45" s="44"/>
      <c r="N45" s="44"/>
      <c r="O45" s="44"/>
      <c r="P45" s="44"/>
      <c r="Q45" s="44"/>
      <c r="R45" s="44"/>
      <c r="S45" s="44"/>
    </row>
    <row r="46" spans="4:19" x14ac:dyDescent="0.25">
      <c r="I46" s="18"/>
      <c r="J46" s="18"/>
      <c r="K46" s="18"/>
      <c r="L46" s="44"/>
      <c r="M46" s="44"/>
      <c r="N46" s="44"/>
      <c r="O46" s="44"/>
      <c r="P46" s="44"/>
      <c r="Q46" s="44"/>
      <c r="R46" s="44"/>
      <c r="S46" s="44"/>
    </row>
    <row r="47" spans="4:19" x14ac:dyDescent="0.25">
      <c r="I47" s="18"/>
      <c r="J47" s="18"/>
      <c r="K47" s="18"/>
      <c r="L47" s="44"/>
      <c r="M47" s="44"/>
      <c r="N47" s="44"/>
      <c r="O47" s="44"/>
      <c r="P47" s="44"/>
      <c r="Q47" s="44"/>
      <c r="R47" s="44"/>
      <c r="S47" s="44"/>
    </row>
    <row r="48" spans="4:19" x14ac:dyDescent="0.25">
      <c r="I48" s="18"/>
      <c r="J48" s="18"/>
      <c r="K48" s="18"/>
      <c r="L48" s="44"/>
      <c r="M48" s="44"/>
      <c r="N48" s="44"/>
      <c r="O48" s="44"/>
      <c r="P48" s="44"/>
      <c r="Q48" s="44"/>
      <c r="R48" s="44"/>
      <c r="S48" s="44"/>
    </row>
    <row r="49" spans="9:19" x14ac:dyDescent="0.25">
      <c r="I49" s="18"/>
      <c r="J49" s="18"/>
      <c r="K49" s="18"/>
      <c r="L49" s="44"/>
      <c r="M49" s="44"/>
      <c r="N49" s="44"/>
      <c r="O49" s="44"/>
      <c r="P49" s="44"/>
      <c r="Q49" s="44"/>
      <c r="R49" s="44"/>
      <c r="S49" s="44"/>
    </row>
    <row r="50" spans="9:19" x14ac:dyDescent="0.25">
      <c r="I50" s="18"/>
      <c r="J50" s="18"/>
      <c r="K50" s="18"/>
      <c r="L50" s="44"/>
      <c r="M50" s="44"/>
      <c r="N50" s="44"/>
      <c r="O50" s="44"/>
      <c r="P50" s="44"/>
      <c r="Q50" s="44"/>
      <c r="R50" s="44"/>
      <c r="S50" s="44"/>
    </row>
    <row r="51" spans="9:19" x14ac:dyDescent="0.25">
      <c r="I51" s="18"/>
      <c r="J51" s="18"/>
      <c r="K51" s="18"/>
      <c r="L51" s="44"/>
      <c r="M51" s="44"/>
      <c r="N51" s="44"/>
      <c r="O51" s="44"/>
      <c r="P51" s="44"/>
      <c r="Q51" s="44"/>
      <c r="R51" s="44"/>
      <c r="S51" s="44"/>
    </row>
    <row r="52" spans="9:19" x14ac:dyDescent="0.25">
      <c r="I52" s="18"/>
      <c r="J52" s="18"/>
      <c r="K52" s="18"/>
      <c r="L52" s="44"/>
      <c r="M52" s="44"/>
      <c r="N52" s="44"/>
      <c r="O52" s="44"/>
      <c r="P52" s="44"/>
      <c r="Q52" s="44"/>
      <c r="R52" s="44"/>
      <c r="S52" s="44"/>
    </row>
    <row r="53" spans="9:19" x14ac:dyDescent="0.25">
      <c r="I53" s="18"/>
      <c r="J53" s="18"/>
      <c r="K53" s="18"/>
      <c r="L53" s="44"/>
      <c r="M53" s="44"/>
      <c r="N53" s="44"/>
      <c r="O53" s="44"/>
      <c r="P53" s="44"/>
      <c r="Q53" s="44"/>
      <c r="R53" s="44"/>
      <c r="S53" s="44"/>
    </row>
    <row r="54" spans="9:19" x14ac:dyDescent="0.25">
      <c r="I54" s="18"/>
      <c r="J54" s="18"/>
      <c r="K54" s="18"/>
      <c r="L54" s="44"/>
      <c r="M54" s="44"/>
      <c r="N54" s="44"/>
      <c r="O54" s="44"/>
      <c r="P54" s="44"/>
      <c r="Q54" s="44"/>
      <c r="R54" s="44"/>
      <c r="S54" s="44"/>
    </row>
    <row r="55" spans="9:19" x14ac:dyDescent="0.25">
      <c r="I55" s="18"/>
      <c r="J55" s="18"/>
      <c r="K55" s="18"/>
      <c r="L55" s="44"/>
      <c r="M55" s="44"/>
      <c r="N55" s="44"/>
      <c r="O55" s="44"/>
      <c r="P55" s="44"/>
      <c r="Q55" s="44"/>
      <c r="R55" s="44"/>
      <c r="S55" s="44"/>
    </row>
    <row r="56" spans="9:19" x14ac:dyDescent="0.25">
      <c r="I56" s="18"/>
      <c r="J56" s="18"/>
      <c r="K56" s="18"/>
      <c r="L56" s="44"/>
      <c r="M56" s="44"/>
      <c r="N56" s="44"/>
      <c r="O56" s="44"/>
      <c r="P56" s="44"/>
      <c r="Q56" s="44"/>
      <c r="R56" s="44"/>
      <c r="S56" s="44"/>
    </row>
    <row r="57" spans="9:19" x14ac:dyDescent="0.25">
      <c r="I57" s="18"/>
      <c r="L57" s="44"/>
      <c r="M57" s="44"/>
      <c r="N57" s="44"/>
      <c r="O57" s="44"/>
      <c r="P57" s="44"/>
      <c r="Q57" s="44"/>
      <c r="R57" s="44"/>
      <c r="S57" s="44"/>
    </row>
  </sheetData>
  <mergeCells count="4">
    <mergeCell ref="B7:Z7"/>
    <mergeCell ref="P26:S26"/>
    <mergeCell ref="D29:J29"/>
    <mergeCell ref="P29:S29"/>
  </mergeCells>
  <pageMargins left="0.70866141732283472" right="0.39370078740157483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2025-01-14T13:09:06Z</dcterms:modified>
</cp:coreProperties>
</file>