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1 Приказы ПО тендерам\2025\Проекты\00.01.2025 У Д ЗКС ДДНиГ  Аренда полнокомплектного оборудования УЭВН п\ССВ\2025-2029\"/>
    </mc:Choice>
  </mc:AlternateContent>
  <bookViews>
    <workbookView xWindow="0" yWindow="0" windowWidth="30720" windowHeight="13380"/>
  </bookViews>
  <sheets>
    <sheet name="аренда 20 ед УЭВН на 25-29гг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D12" i="2"/>
  <c r="D11" i="2"/>
  <c r="D10" i="2"/>
  <c r="G10" i="2"/>
  <c r="H10" i="2" s="1"/>
  <c r="B2" i="2" l="1"/>
  <c r="B3" i="2" l="1"/>
  <c r="D30" i="2" l="1"/>
  <c r="D29" i="2"/>
  <c r="D28" i="2"/>
  <c r="D34" i="2" l="1"/>
  <c r="E18" i="2" l="1"/>
  <c r="E17" i="2"/>
  <c r="G17" i="2" s="1"/>
  <c r="D36" i="2"/>
  <c r="D35" i="2"/>
  <c r="D24" i="2"/>
  <c r="D23" i="2"/>
  <c r="D22" i="2"/>
  <c r="D18" i="2"/>
  <c r="D17" i="2"/>
  <c r="D16" i="2"/>
  <c r="H11" i="2"/>
  <c r="H12" i="2"/>
  <c r="B4" i="2"/>
  <c r="B5" i="2"/>
  <c r="B6" i="2"/>
  <c r="E24" i="2" l="1"/>
  <c r="G24" i="2" s="1"/>
  <c r="G18" i="2"/>
  <c r="F10" i="2"/>
  <c r="B10" i="2" s="1"/>
  <c r="F17" i="2"/>
  <c r="H17" i="2"/>
  <c r="F12" i="2"/>
  <c r="B12" i="2" s="1"/>
  <c r="E23" i="2"/>
  <c r="G23" i="2" s="1"/>
  <c r="F11" i="2"/>
  <c r="B11" i="2" s="1"/>
  <c r="B17" i="2" l="1"/>
  <c r="H18" i="2"/>
  <c r="F18" i="2"/>
  <c r="H23" i="2"/>
  <c r="F23" i="2"/>
  <c r="B23" i="2" l="1"/>
  <c r="B18" i="2"/>
  <c r="E29" i="2"/>
  <c r="G29" i="2" s="1"/>
  <c r="E16" i="2"/>
  <c r="E22" i="2" l="1"/>
  <c r="G16" i="2"/>
  <c r="E30" i="2"/>
  <c r="G30" i="2" s="1"/>
  <c r="E35" i="2"/>
  <c r="G35" i="2" s="1"/>
  <c r="E28" i="2" l="1"/>
  <c r="G28" i="2" s="1"/>
  <c r="G22" i="2"/>
  <c r="F30" i="2"/>
  <c r="H30" i="2"/>
  <c r="F35" i="2"/>
  <c r="H35" i="2"/>
  <c r="H29" i="2"/>
  <c r="F29" i="2"/>
  <c r="F24" i="2"/>
  <c r="H24" i="2"/>
  <c r="F16" i="2"/>
  <c r="H16" i="2"/>
  <c r="E36" i="2"/>
  <c r="G36" i="2" s="1"/>
  <c r="B16" i="2" l="1"/>
  <c r="B24" i="2"/>
  <c r="B29" i="2"/>
  <c r="I41" i="2" s="1"/>
  <c r="B35" i="2"/>
  <c r="B30" i="2"/>
  <c r="H36" i="2"/>
  <c r="F36" i="2"/>
  <c r="H22" i="2"/>
  <c r="F22" i="2"/>
  <c r="E34" i="2"/>
  <c r="G34" i="2" s="1"/>
  <c r="F28" i="2"/>
  <c r="I42" i="2" l="1"/>
  <c r="B36" i="2"/>
  <c r="B22" i="2"/>
  <c r="H28" i="2"/>
  <c r="B28" i="2" s="1"/>
  <c r="F34" i="2"/>
  <c r="H34" i="2"/>
  <c r="I40" i="2" l="1"/>
  <c r="B34" i="2"/>
</calcChain>
</file>

<file path=xl/comments1.xml><?xml version="1.0" encoding="utf-8"?>
<comments xmlns="http://schemas.openxmlformats.org/spreadsheetml/2006/main">
  <authors>
    <author>Кудайбергенов Динмухаммед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</commentList>
</comments>
</file>

<file path=xl/sharedStrings.xml><?xml version="1.0" encoding="utf-8"?>
<sst xmlns="http://schemas.openxmlformats.org/spreadsheetml/2006/main" count="118" uniqueCount="54">
  <si>
    <t>Формула расчета Совокупной стоимости владения для аренды нефтедобычных насосов</t>
  </si>
  <si>
    <t>Период аренды, лет:</t>
  </si>
  <si>
    <t>количество скважино-суток</t>
  </si>
  <si>
    <t>План сумма за скважино-сутки, тенге/сут</t>
  </si>
  <si>
    <t>Поставщик</t>
  </si>
  <si>
    <t>Элемент ССВ 1</t>
  </si>
  <si>
    <t>Элемент ССВ 2</t>
  </si>
  <si>
    <t>Элемент ССВ 3</t>
  </si>
  <si>
    <t>Цена за сутко-прокат, тенге/сутки</t>
  </si>
  <si>
    <t>частота замены насоса в год, план/факт наработка/365 дней</t>
  </si>
  <si>
    <t>Поставщик А</t>
  </si>
  <si>
    <t>Вводные данные для расчета элементов ССВ</t>
  </si>
  <si>
    <t>1. Элемент ССВ 2</t>
  </si>
  <si>
    <t>2. Элемент ССВ 3</t>
  </si>
  <si>
    <t>Среднесуточный дебит нефти, тонн</t>
  </si>
  <si>
    <t>Выручка (нетбэк) от 1 тонны нефти, тенге</t>
  </si>
  <si>
    <t>Средний срок ремонта скважин, сутки</t>
  </si>
  <si>
    <t>3. Элемент ССВ 4</t>
  </si>
  <si>
    <t>Средние затраты на ПРС, в млн.тенге</t>
  </si>
  <si>
    <t>Заполнено потенциальным поставщиком</t>
  </si>
  <si>
    <t>наимнование потенциального поставщика</t>
  </si>
  <si>
    <t>ФИО, должность заполнившего форму ССВ</t>
  </si>
  <si>
    <t>Печать</t>
  </si>
  <si>
    <t>Пример расчета ССВ для аренды УЭЦН</t>
  </si>
  <si>
    <t>Поставщик Б</t>
  </si>
  <si>
    <t>Поставщик В</t>
  </si>
  <si>
    <t>Стоимость денег в % или в зависимости от установленных  показателей</t>
  </si>
  <si>
    <t>Затраты на замену насоса (при стоимости ПРС в 7,320 млн.тенге), тенге</t>
  </si>
  <si>
    <t>Бюджет закупки 2025г на
месторождения АО ОМГ, тенге:</t>
  </si>
  <si>
    <t>Бюджет закупки 2026г на
месторождения АО ОМГ, тенге:</t>
  </si>
  <si>
    <t>Бюджет закупки 2027г на
месторождения АО ОМГ, тенге:</t>
  </si>
  <si>
    <t>Кол. арендуемых установок: для ЭК выше 139 мм</t>
  </si>
  <si>
    <t>Потери от простоя скважин (вводные данные для расчета элекментов ССВ)</t>
  </si>
  <si>
    <t>Стоимость аренды насосов на период 2025г., тенге</t>
  </si>
  <si>
    <t>Стоимость аренды насосов на период 2026г., тенге</t>
  </si>
  <si>
    <t>Стоимость аренды насосов на период 2027г., тенге</t>
  </si>
  <si>
    <t>Бюджет закупки 2028г на
месторождения АО ОМГ, тенге:</t>
  </si>
  <si>
    <t>Стоимость аренды насосов на период 2028г., тенге</t>
  </si>
  <si>
    <t>Потенциальным поставщикам необходимо заполнить ячейки отмеченные желтым цветом</t>
  </si>
  <si>
    <t>Бюджет закупки 2029г на
месторождения АО ОМГ, тенге:</t>
  </si>
  <si>
    <t>** не допускается предоставление гарантийной наработки со значениями ниже 365 дней и превышающими 386 дней на первый год, исходя из текущего МРП 145 суток умноженное на 2,66.</t>
  </si>
  <si>
    <t>* не допускается предоставление стоимости сутко проката со значениями превышающими установленную  стоимость скважино-сутки на соответствующий год (на УЭВН для ЭК 139 мм и выше - 89640 тенге/сут.</t>
  </si>
  <si>
    <r>
      <t xml:space="preserve">Совокупная стоимость аренды насосов на </t>
    </r>
    <r>
      <rPr>
        <b/>
        <sz val="12"/>
        <color rgb="FFFF0000"/>
        <rFont val="Times New Roman"/>
        <family val="1"/>
        <charset val="204"/>
      </rPr>
      <t>2025</t>
    </r>
    <r>
      <rPr>
        <sz val="12"/>
        <color theme="1"/>
        <rFont val="Times New Roman"/>
        <family val="1"/>
        <charset val="204"/>
      </rPr>
      <t xml:space="preserve"> год, тенге</t>
    </r>
  </si>
  <si>
    <r>
      <rPr>
        <b/>
        <sz val="12"/>
        <rFont val="Times New Roman"/>
        <family val="1"/>
        <charset val="204"/>
      </rPr>
      <t xml:space="preserve">** </t>
    </r>
    <r>
      <rPr>
        <sz val="12"/>
        <rFont val="Times New Roman"/>
        <family val="1"/>
        <charset val="204"/>
      </rPr>
      <t>гарантийная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наработка, не менее 365 суток и не более 386 суток с обеспечением ежегодного прироста + 5%</t>
    </r>
  </si>
  <si>
    <r>
      <t xml:space="preserve">Совокупная стоимость аренды насосов на </t>
    </r>
    <r>
      <rPr>
        <b/>
        <sz val="12"/>
        <color rgb="FFFF0000"/>
        <rFont val="Times New Roman"/>
        <family val="1"/>
        <charset val="204"/>
      </rPr>
      <t>2026</t>
    </r>
    <r>
      <rPr>
        <sz val="12"/>
        <color theme="1"/>
        <rFont val="Times New Roman"/>
        <family val="1"/>
        <charset val="204"/>
      </rPr>
      <t xml:space="preserve"> год, тенге</t>
    </r>
  </si>
  <si>
    <r>
      <rPr>
        <b/>
        <sz val="12"/>
        <rFont val="Times New Roman"/>
        <family val="1"/>
        <charset val="204"/>
      </rPr>
      <t xml:space="preserve">** </t>
    </r>
    <r>
      <rPr>
        <sz val="12"/>
        <rFont val="Times New Roman"/>
        <family val="1"/>
        <charset val="204"/>
      </rPr>
      <t>гарантийная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наработка, не менее 383 суток и не более 405 суток с обеспечением ежегодного прироста + 5%</t>
    </r>
  </si>
  <si>
    <r>
      <t xml:space="preserve">Совокупная стоимость аренды насосов на </t>
    </r>
    <r>
      <rPr>
        <b/>
        <sz val="12"/>
        <color rgb="FFFF0000"/>
        <rFont val="Times New Roman"/>
        <family val="1"/>
        <charset val="204"/>
      </rPr>
      <t>2027</t>
    </r>
    <r>
      <rPr>
        <sz val="12"/>
        <color theme="1"/>
        <rFont val="Times New Roman"/>
        <family val="1"/>
        <charset val="204"/>
      </rPr>
      <t xml:space="preserve"> год, тенге</t>
    </r>
  </si>
  <si>
    <r>
      <rPr>
        <b/>
        <sz val="12"/>
        <rFont val="Times New Roman"/>
        <family val="1"/>
        <charset val="204"/>
      </rPr>
      <t xml:space="preserve">** </t>
    </r>
    <r>
      <rPr>
        <sz val="12"/>
        <rFont val="Times New Roman"/>
        <family val="1"/>
        <charset val="204"/>
      </rPr>
      <t>гарантийная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наработка, не менее 402 суток и не более 426 суток с обеспечением ежегодного прироста + 5%</t>
    </r>
  </si>
  <si>
    <r>
      <t xml:space="preserve">Совокупная стоимость аренды насосов на </t>
    </r>
    <r>
      <rPr>
        <b/>
        <sz val="12"/>
        <color rgb="FFFF0000"/>
        <rFont val="Times New Roman"/>
        <family val="1"/>
        <charset val="204"/>
      </rPr>
      <t>2028</t>
    </r>
    <r>
      <rPr>
        <sz val="12"/>
        <color theme="1"/>
        <rFont val="Times New Roman"/>
        <family val="1"/>
        <charset val="204"/>
      </rPr>
      <t xml:space="preserve"> год, тенге</t>
    </r>
  </si>
  <si>
    <r>
      <rPr>
        <b/>
        <sz val="12"/>
        <rFont val="Times New Roman"/>
        <family val="1"/>
        <charset val="204"/>
      </rPr>
      <t xml:space="preserve">** </t>
    </r>
    <r>
      <rPr>
        <sz val="12"/>
        <rFont val="Times New Roman"/>
        <family val="1"/>
        <charset val="204"/>
      </rPr>
      <t>гарантийная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наработка, не менее 423 суток и не более 447 суток с обеспечением ежегодного прироста + 5%</t>
    </r>
  </si>
  <si>
    <r>
      <t xml:space="preserve">Совокупная стоимость аренды насосов на </t>
    </r>
    <r>
      <rPr>
        <b/>
        <sz val="12"/>
        <color rgb="FFFF0000"/>
        <rFont val="Times New Roman"/>
        <family val="1"/>
        <charset val="204"/>
      </rPr>
      <t>2029</t>
    </r>
    <r>
      <rPr>
        <sz val="12"/>
        <color theme="1"/>
        <rFont val="Times New Roman"/>
        <family val="1"/>
        <charset val="204"/>
      </rPr>
      <t xml:space="preserve"> год, тенге</t>
    </r>
  </si>
  <si>
    <r>
      <rPr>
        <b/>
        <sz val="12"/>
        <rFont val="Times New Roman"/>
        <family val="1"/>
        <charset val="204"/>
      </rPr>
      <t xml:space="preserve">** </t>
    </r>
    <r>
      <rPr>
        <sz val="12"/>
        <rFont val="Times New Roman"/>
        <family val="1"/>
        <charset val="204"/>
      </rPr>
      <t>гарантийная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наработка, не менее 444 суток и не более 469 суток с обеспечением ежегодного прироста + 5%</t>
    </r>
  </si>
  <si>
    <t>Количество скважино суток на 2025-2029 годы месторождения АО ОМГ  указаны по утвержденному плану закупок, фактическое освоение возможно будет изменено в сторону уменьшения или увеличения в зависимости от производственной необходимости Заказчика и даты фактического начала исполнения договора (кнопочный пуск)</t>
  </si>
  <si>
    <t>Победителем тендера (лота) признается потенциальный поставщик с наименьшим суммарным значением ССВ за 2025 - 2029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</si>
</sst>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0.00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136072</xdr:colOff>
      <xdr:row>9</xdr:row>
      <xdr:rowOff>204107</xdr:rowOff>
    </xdr:from>
    <xdr:to>
      <xdr:col>4</xdr:col>
      <xdr:colOff>762000</xdr:colOff>
      <xdr:row>37</xdr:row>
      <xdr:rowOff>122465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041572" y="3614057"/>
          <a:ext cx="625928" cy="43189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1197430</xdr:colOff>
      <xdr:row>3</xdr:row>
      <xdr:rowOff>54429</xdr:rowOff>
    </xdr:from>
    <xdr:to>
      <xdr:col>11</xdr:col>
      <xdr:colOff>0</xdr:colOff>
      <xdr:row>5</xdr:row>
      <xdr:rowOff>231322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5607394" y="1319893"/>
          <a:ext cx="816427" cy="1238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1</xdr:row>
      <xdr:rowOff>190502</xdr:rowOff>
    </xdr:from>
    <xdr:to>
      <xdr:col>11</xdr:col>
      <xdr:colOff>0</xdr:colOff>
      <xdr:row>3</xdr:row>
      <xdr:rowOff>40822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15607397" y="394609"/>
          <a:ext cx="816424" cy="9116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136072</xdr:colOff>
      <xdr:row>11</xdr:row>
      <xdr:rowOff>206829</xdr:rowOff>
    </xdr:from>
    <xdr:to>
      <xdr:col>4</xdr:col>
      <xdr:colOff>990600</xdr:colOff>
      <xdr:row>37</xdr:row>
      <xdr:rowOff>122466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6203497" y="5826579"/>
          <a:ext cx="854528" cy="12869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27214</xdr:colOff>
      <xdr:row>9</xdr:row>
      <xdr:rowOff>0</xdr:rowOff>
    </xdr:from>
    <xdr:to>
      <xdr:col>7</xdr:col>
      <xdr:colOff>1333500</xdr:colOff>
      <xdr:row>9</xdr:row>
      <xdr:rowOff>0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6177643" y="5374821"/>
          <a:ext cx="742950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2</xdr:row>
      <xdr:rowOff>190503</xdr:rowOff>
    </xdr:from>
    <xdr:to>
      <xdr:col>11</xdr:col>
      <xdr:colOff>0</xdr:colOff>
      <xdr:row>3</xdr:row>
      <xdr:rowOff>27215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15607397" y="925289"/>
          <a:ext cx="816424" cy="3673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3</xdr:row>
      <xdr:rowOff>40822</xdr:rowOff>
    </xdr:from>
    <xdr:to>
      <xdr:col>10</xdr:col>
      <xdr:colOff>707571</xdr:colOff>
      <xdr:row>3</xdr:row>
      <xdr:rowOff>190502</xdr:rowOff>
    </xdr:to>
    <xdr:cxnSp macro="">
      <xdr:nvCxnSpPr>
        <xdr:cNvPr id="15" name="Прямая со стрелко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15607397" y="1306286"/>
          <a:ext cx="802817" cy="149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3</xdr:row>
      <xdr:rowOff>40822</xdr:rowOff>
    </xdr:from>
    <xdr:to>
      <xdr:col>11</xdr:col>
      <xdr:colOff>0</xdr:colOff>
      <xdr:row>4</xdr:row>
      <xdr:rowOff>190503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15607397" y="1306286"/>
          <a:ext cx="816424" cy="6803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4</xdr:row>
      <xdr:rowOff>190503</xdr:rowOff>
    </xdr:from>
    <xdr:to>
      <xdr:col>11</xdr:col>
      <xdr:colOff>0</xdr:colOff>
      <xdr:row>5</xdr:row>
      <xdr:rowOff>27215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16301362" y="775610"/>
          <a:ext cx="816424" cy="2177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5</xdr:row>
      <xdr:rowOff>40822</xdr:rowOff>
    </xdr:from>
    <xdr:to>
      <xdr:col>10</xdr:col>
      <xdr:colOff>707571</xdr:colOff>
      <xdr:row>5</xdr:row>
      <xdr:rowOff>190502</xdr:rowOff>
    </xdr:to>
    <xdr:cxnSp macro="">
      <xdr:nvCxnSpPr>
        <xdr:cNvPr id="17" name="Прямая со стрелкой 1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16301362" y="1006929"/>
          <a:ext cx="802816" cy="149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5</xdr:row>
      <xdr:rowOff>40822</xdr:rowOff>
    </xdr:from>
    <xdr:to>
      <xdr:col>11</xdr:col>
      <xdr:colOff>0</xdr:colOff>
      <xdr:row>6</xdr:row>
      <xdr:rowOff>190503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16301362" y="1006929"/>
          <a:ext cx="816424" cy="5306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4"/>
  <sheetViews>
    <sheetView tabSelected="1" zoomScale="70" zoomScaleNormal="70" workbookViewId="0">
      <pane ySplit="6" topLeftCell="A7" activePane="bottomLeft" state="frozen"/>
      <selection pane="bottomLeft" activeCell="J18" sqref="J18"/>
    </sheetView>
  </sheetViews>
  <sheetFormatPr defaultColWidth="9.140625" defaultRowHeight="15.75" x14ac:dyDescent="0.25"/>
  <cols>
    <col min="1" max="1" width="40.140625" style="3" customWidth="1"/>
    <col min="2" max="2" width="20.5703125" style="3" customWidth="1"/>
    <col min="3" max="3" width="31.42578125" style="3" customWidth="1"/>
    <col min="4" max="4" width="17.7109375" style="3" customWidth="1"/>
    <col min="5" max="5" width="34.42578125" style="3" customWidth="1"/>
    <col min="6" max="8" width="20.42578125" style="3" customWidth="1"/>
    <col min="9" max="9" width="20.85546875" style="3" customWidth="1"/>
    <col min="10" max="10" width="19.42578125" style="3" customWidth="1"/>
    <col min="11" max="11" width="10.7109375" style="3" customWidth="1"/>
    <col min="12" max="12" width="20.85546875" style="3" customWidth="1"/>
    <col min="13" max="14" width="9.140625" style="3"/>
    <col min="15" max="15" width="6.140625" style="3" customWidth="1"/>
    <col min="16" max="18" width="9.140625" style="3"/>
    <col min="19" max="19" width="11.5703125" style="3" bestFit="1" customWidth="1"/>
    <col min="20" max="16384" width="9.140625" style="3"/>
  </cols>
  <sheetData>
    <row r="1" spans="1:17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 t="s">
        <v>23</v>
      </c>
      <c r="J1" s="2"/>
      <c r="K1" s="2"/>
      <c r="L1" s="2"/>
      <c r="M1" s="2"/>
      <c r="N1" s="2"/>
      <c r="O1" s="2"/>
      <c r="P1" s="2"/>
      <c r="Q1" s="2"/>
    </row>
    <row r="2" spans="1:17" ht="30" customHeight="1" x14ac:dyDescent="0.25">
      <c r="A2" s="4" t="s">
        <v>28</v>
      </c>
      <c r="B2" s="5">
        <f>H2*J2</f>
        <v>400690800</v>
      </c>
      <c r="C2" s="6" t="s">
        <v>31</v>
      </c>
      <c r="D2" s="7">
        <v>20</v>
      </c>
      <c r="E2" s="6" t="s">
        <v>1</v>
      </c>
      <c r="F2" s="7">
        <v>1</v>
      </c>
      <c r="G2" s="6" t="s">
        <v>3</v>
      </c>
      <c r="H2" s="8">
        <v>89640</v>
      </c>
      <c r="I2" s="6" t="s">
        <v>2</v>
      </c>
      <c r="J2" s="5">
        <v>4470</v>
      </c>
      <c r="K2" s="2"/>
      <c r="L2" s="63" t="s">
        <v>52</v>
      </c>
      <c r="M2" s="64"/>
      <c r="N2" s="64"/>
      <c r="O2" s="64"/>
      <c r="P2" s="64"/>
      <c r="Q2" s="65"/>
    </row>
    <row r="3" spans="1:17" ht="30" customHeight="1" x14ac:dyDescent="0.25">
      <c r="A3" s="4" t="s">
        <v>29</v>
      </c>
      <c r="B3" s="5">
        <f>H3*J3</f>
        <v>643615200</v>
      </c>
      <c r="C3" s="6" t="s">
        <v>31</v>
      </c>
      <c r="D3" s="7">
        <v>20</v>
      </c>
      <c r="E3" s="6" t="s">
        <v>1</v>
      </c>
      <c r="F3" s="7">
        <v>1</v>
      </c>
      <c r="G3" s="6" t="s">
        <v>3</v>
      </c>
      <c r="H3" s="8">
        <v>89640</v>
      </c>
      <c r="I3" s="6" t="s">
        <v>2</v>
      </c>
      <c r="J3" s="5">
        <v>7180</v>
      </c>
      <c r="K3" s="2"/>
      <c r="L3" s="66"/>
      <c r="M3" s="67"/>
      <c r="N3" s="67"/>
      <c r="O3" s="67"/>
      <c r="P3" s="67"/>
      <c r="Q3" s="68"/>
    </row>
    <row r="4" spans="1:17" ht="30" customHeight="1" x14ac:dyDescent="0.25">
      <c r="A4" s="4" t="s">
        <v>30</v>
      </c>
      <c r="B4" s="5">
        <f t="shared" ref="B4:B6" si="0">H4*J4</f>
        <v>643615200</v>
      </c>
      <c r="C4" s="6" t="s">
        <v>31</v>
      </c>
      <c r="D4" s="7">
        <v>20</v>
      </c>
      <c r="E4" s="6" t="s">
        <v>1</v>
      </c>
      <c r="F4" s="7">
        <v>1</v>
      </c>
      <c r="G4" s="6" t="s">
        <v>3</v>
      </c>
      <c r="H4" s="8">
        <v>89640</v>
      </c>
      <c r="I4" s="6" t="s">
        <v>2</v>
      </c>
      <c r="J4" s="5">
        <v>7180</v>
      </c>
      <c r="K4" s="2"/>
      <c r="L4" s="66"/>
      <c r="M4" s="67"/>
      <c r="N4" s="67"/>
      <c r="O4" s="67"/>
      <c r="P4" s="67"/>
      <c r="Q4" s="68"/>
    </row>
    <row r="5" spans="1:17" ht="30" customHeight="1" x14ac:dyDescent="0.25">
      <c r="A5" s="4" t="s">
        <v>36</v>
      </c>
      <c r="B5" s="5">
        <f t="shared" si="0"/>
        <v>645408000</v>
      </c>
      <c r="C5" s="6" t="s">
        <v>31</v>
      </c>
      <c r="D5" s="7">
        <v>20</v>
      </c>
      <c r="E5" s="6" t="s">
        <v>1</v>
      </c>
      <c r="F5" s="7">
        <v>1</v>
      </c>
      <c r="G5" s="6" t="s">
        <v>3</v>
      </c>
      <c r="H5" s="8">
        <v>89640</v>
      </c>
      <c r="I5" s="6" t="s">
        <v>2</v>
      </c>
      <c r="J5" s="5">
        <v>7200</v>
      </c>
      <c r="K5" s="2"/>
      <c r="L5" s="66"/>
      <c r="M5" s="67"/>
      <c r="N5" s="67"/>
      <c r="O5" s="67"/>
      <c r="P5" s="67"/>
      <c r="Q5" s="68"/>
    </row>
    <row r="6" spans="1:17" ht="30" customHeight="1" x14ac:dyDescent="0.25">
      <c r="A6" s="6" t="s">
        <v>39</v>
      </c>
      <c r="B6" s="5">
        <f t="shared" si="0"/>
        <v>643615200</v>
      </c>
      <c r="C6" s="6" t="s">
        <v>31</v>
      </c>
      <c r="D6" s="7">
        <v>20</v>
      </c>
      <c r="E6" s="6" t="s">
        <v>1</v>
      </c>
      <c r="F6" s="7">
        <v>1</v>
      </c>
      <c r="G6" s="6" t="s">
        <v>3</v>
      </c>
      <c r="H6" s="8">
        <v>89640</v>
      </c>
      <c r="I6" s="6" t="s">
        <v>2</v>
      </c>
      <c r="J6" s="5">
        <v>7180</v>
      </c>
      <c r="K6" s="2"/>
      <c r="L6" s="66"/>
      <c r="M6" s="67"/>
      <c r="N6" s="67"/>
      <c r="O6" s="67"/>
      <c r="P6" s="67"/>
      <c r="Q6" s="68"/>
    </row>
    <row r="7" spans="1:17" ht="15" customHeight="1" x14ac:dyDescent="0.25">
      <c r="A7" s="9"/>
      <c r="B7" s="10"/>
      <c r="C7" s="9"/>
      <c r="D7" s="11"/>
      <c r="E7" s="9"/>
      <c r="F7" s="11"/>
      <c r="G7" s="9"/>
      <c r="H7" s="12"/>
      <c r="I7" s="9"/>
      <c r="J7" s="11"/>
      <c r="K7" s="2"/>
      <c r="L7" s="66"/>
      <c r="M7" s="67"/>
      <c r="N7" s="67"/>
      <c r="O7" s="67"/>
      <c r="P7" s="67"/>
      <c r="Q7" s="68"/>
    </row>
    <row r="8" spans="1:17" ht="16.5" thickBot="1" x14ac:dyDescent="0.3">
      <c r="A8" s="33" t="s">
        <v>4</v>
      </c>
      <c r="B8" s="34" t="s">
        <v>42</v>
      </c>
      <c r="C8" s="33" t="s">
        <v>5</v>
      </c>
      <c r="D8" s="33"/>
      <c r="E8" s="33" t="s">
        <v>6</v>
      </c>
      <c r="F8" s="33"/>
      <c r="G8" s="33" t="s">
        <v>7</v>
      </c>
      <c r="H8" s="33"/>
      <c r="I8" s="62"/>
      <c r="J8" s="62"/>
      <c r="K8" s="2"/>
      <c r="L8" s="69"/>
      <c r="M8" s="70"/>
      <c r="N8" s="70"/>
      <c r="O8" s="70"/>
      <c r="P8" s="70"/>
      <c r="Q8" s="71"/>
    </row>
    <row r="9" spans="1:17" ht="80.25" customHeight="1" thickBot="1" x14ac:dyDescent="0.3">
      <c r="A9" s="33"/>
      <c r="B9" s="34"/>
      <c r="C9" s="13" t="s">
        <v>8</v>
      </c>
      <c r="D9" s="13" t="s">
        <v>33</v>
      </c>
      <c r="E9" s="14" t="s">
        <v>43</v>
      </c>
      <c r="F9" s="13" t="s">
        <v>32</v>
      </c>
      <c r="G9" s="13" t="s">
        <v>9</v>
      </c>
      <c r="H9" s="13" t="s">
        <v>27</v>
      </c>
      <c r="I9" s="9"/>
      <c r="J9" s="9"/>
      <c r="K9" s="2"/>
      <c r="L9" s="72" t="s">
        <v>41</v>
      </c>
      <c r="M9" s="73"/>
      <c r="N9" s="73"/>
      <c r="O9" s="73"/>
      <c r="P9" s="73"/>
      <c r="Q9" s="74"/>
    </row>
    <row r="10" spans="1:17" x14ac:dyDescent="0.25">
      <c r="A10" s="7" t="s">
        <v>10</v>
      </c>
      <c r="B10" s="5">
        <f>D10+F10+H10</f>
        <v>598290800</v>
      </c>
      <c r="C10" s="15">
        <v>89640</v>
      </c>
      <c r="D10" s="5">
        <f>J2*C10</f>
        <v>400690800</v>
      </c>
      <c r="E10" s="16">
        <v>365</v>
      </c>
      <c r="F10" s="5">
        <f>($D$47*$D$48*$D$49)*G10*D2*F2</f>
        <v>51200000</v>
      </c>
      <c r="G10" s="17">
        <f>365/E10</f>
        <v>1</v>
      </c>
      <c r="H10" s="5">
        <f>$D$2*(D52*10^6)*(G10)*F2</f>
        <v>146400000</v>
      </c>
      <c r="I10" s="18"/>
      <c r="J10" s="10"/>
      <c r="K10" s="2"/>
      <c r="L10" s="9"/>
      <c r="M10" s="9"/>
      <c r="N10" s="19"/>
      <c r="O10" s="19"/>
      <c r="P10" s="19"/>
      <c r="Q10" s="19"/>
    </row>
    <row r="11" spans="1:17" x14ac:dyDescent="0.25">
      <c r="A11" s="7" t="s">
        <v>24</v>
      </c>
      <c r="B11" s="5">
        <f>D11+F11+H11</f>
        <v>595620529.72972977</v>
      </c>
      <c r="C11" s="15">
        <v>89640</v>
      </c>
      <c r="D11" s="5">
        <f>J2*C11</f>
        <v>400690800</v>
      </c>
      <c r="E11" s="16">
        <v>370</v>
      </c>
      <c r="F11" s="5">
        <f>($D$47*$D$48*$D$49)*G11*D2*F2</f>
        <v>50508108.108108111</v>
      </c>
      <c r="G11" s="17">
        <f>365/E11</f>
        <v>0.98648648648648651</v>
      </c>
      <c r="H11" s="5">
        <f>$D$2*(D52*10^6)*(G11)*F2</f>
        <v>144421621.62162164</v>
      </c>
      <c r="I11" s="18"/>
      <c r="J11" s="10"/>
      <c r="K11" s="2"/>
      <c r="L11" s="20"/>
      <c r="M11" s="20"/>
      <c r="N11" s="20"/>
      <c r="O11" s="20"/>
      <c r="P11" s="20"/>
      <c r="Q11" s="20"/>
    </row>
    <row r="12" spans="1:17" x14ac:dyDescent="0.25">
      <c r="A12" s="7" t="s">
        <v>25</v>
      </c>
      <c r="B12" s="5">
        <f>D12+F12+H12</f>
        <v>587540540.93264246</v>
      </c>
      <c r="C12" s="15">
        <v>89640</v>
      </c>
      <c r="D12" s="5">
        <f>J2*C12</f>
        <v>400690800</v>
      </c>
      <c r="E12" s="16">
        <v>386</v>
      </c>
      <c r="F12" s="5">
        <f>($D$47*$D$48*$D$49)*G12*D2*F2</f>
        <v>48414507.772020727</v>
      </c>
      <c r="G12" s="17">
        <f>365/E12</f>
        <v>0.94559585492227982</v>
      </c>
      <c r="H12" s="5">
        <f>$D$2*(D52*10^6)*(G12)*F2</f>
        <v>138435233.16062176</v>
      </c>
      <c r="I12" s="18"/>
      <c r="J12" s="10"/>
      <c r="K12" s="2"/>
      <c r="L12" s="20"/>
      <c r="M12" s="20"/>
      <c r="N12" s="20"/>
      <c r="O12" s="20"/>
      <c r="P12" s="20"/>
      <c r="Q12" s="20"/>
    </row>
    <row r="13" spans="1:17" x14ac:dyDescent="0.25">
      <c r="A13" s="11"/>
      <c r="B13" s="10"/>
      <c r="C13" s="10"/>
      <c r="D13" s="10"/>
      <c r="E13" s="11"/>
      <c r="F13" s="10"/>
      <c r="G13" s="18"/>
      <c r="H13" s="10"/>
      <c r="I13" s="18"/>
      <c r="J13" s="10"/>
      <c r="K13" s="2"/>
      <c r="L13" s="20"/>
      <c r="M13" s="20"/>
      <c r="N13" s="20"/>
      <c r="O13" s="20"/>
      <c r="P13" s="20"/>
      <c r="Q13" s="20"/>
    </row>
    <row r="14" spans="1:17" x14ac:dyDescent="0.25">
      <c r="A14" s="33" t="s">
        <v>4</v>
      </c>
      <c r="B14" s="34" t="s">
        <v>44</v>
      </c>
      <c r="C14" s="33" t="s">
        <v>5</v>
      </c>
      <c r="D14" s="33"/>
      <c r="E14" s="33" t="s">
        <v>6</v>
      </c>
      <c r="F14" s="33"/>
      <c r="G14" s="33" t="s">
        <v>7</v>
      </c>
      <c r="H14" s="33"/>
      <c r="I14" s="62"/>
      <c r="J14" s="62"/>
      <c r="K14" s="2"/>
      <c r="L14" s="20"/>
      <c r="M14" s="20"/>
      <c r="N14" s="20"/>
      <c r="O14" s="20"/>
      <c r="P14" s="20"/>
      <c r="Q14" s="20"/>
    </row>
    <row r="15" spans="1:17" ht="78.75" x14ac:dyDescent="0.25">
      <c r="A15" s="33"/>
      <c r="B15" s="34"/>
      <c r="C15" s="13" t="s">
        <v>8</v>
      </c>
      <c r="D15" s="13" t="s">
        <v>34</v>
      </c>
      <c r="E15" s="14" t="s">
        <v>45</v>
      </c>
      <c r="F15" s="13" t="s">
        <v>32</v>
      </c>
      <c r="G15" s="13" t="s">
        <v>9</v>
      </c>
      <c r="H15" s="13" t="s">
        <v>27</v>
      </c>
      <c r="I15" s="9"/>
      <c r="J15" s="9"/>
      <c r="K15" s="2"/>
      <c r="L15" s="20"/>
      <c r="M15" s="20"/>
      <c r="N15" s="20"/>
      <c r="O15" s="20"/>
      <c r="P15" s="20"/>
      <c r="Q15" s="20"/>
    </row>
    <row r="16" spans="1:17" x14ac:dyDescent="0.25">
      <c r="A16" s="7" t="s">
        <v>10</v>
      </c>
      <c r="B16" s="5">
        <f t="shared" ref="B16:B18" si="1">D16+F16+H16</f>
        <v>831805676.19047618</v>
      </c>
      <c r="C16" s="15">
        <v>89640</v>
      </c>
      <c r="D16" s="5">
        <f>J3*C16</f>
        <v>643615200</v>
      </c>
      <c r="E16" s="21">
        <f>E10*1.05</f>
        <v>383.25</v>
      </c>
      <c r="F16" s="5">
        <f>($D$47*$D$48*$D$49)*G16*D3*F3</f>
        <v>48761904.761904761</v>
      </c>
      <c r="G16" s="17">
        <f>365/E16</f>
        <v>0.95238095238095233</v>
      </c>
      <c r="H16" s="5">
        <f>$D$3*(D52*10^6)*(G16)*F3</f>
        <v>139428571.42857143</v>
      </c>
      <c r="I16" s="18"/>
      <c r="J16" s="10"/>
      <c r="K16" s="2"/>
      <c r="L16" s="9"/>
      <c r="M16" s="9"/>
      <c r="N16" s="19"/>
      <c r="O16" s="19"/>
      <c r="P16" s="19"/>
      <c r="Q16" s="19"/>
    </row>
    <row r="17" spans="1:17" x14ac:dyDescent="0.25">
      <c r="A17" s="7" t="s">
        <v>24</v>
      </c>
      <c r="B17" s="5">
        <f t="shared" si="1"/>
        <v>829262561.64736164</v>
      </c>
      <c r="C17" s="15">
        <v>89640</v>
      </c>
      <c r="D17" s="5">
        <f>J3*C17</f>
        <v>643615200</v>
      </c>
      <c r="E17" s="21">
        <f>E11*1.05</f>
        <v>388.5</v>
      </c>
      <c r="F17" s="5">
        <f>($D$47*$D$48*$D$49)*G17*D3*F3</f>
        <v>48102960.102960102</v>
      </c>
      <c r="G17" s="17">
        <f>365/E17</f>
        <v>0.93951093951093956</v>
      </c>
      <c r="H17" s="5">
        <f>$D$3*(D52*10^6)*(G17)*F3</f>
        <v>137544401.54440156</v>
      </c>
      <c r="I17" s="18"/>
      <c r="J17" s="10"/>
      <c r="K17" s="2"/>
      <c r="L17" s="9"/>
      <c r="M17" s="9"/>
      <c r="N17" s="19"/>
      <c r="O17" s="19"/>
      <c r="P17" s="19"/>
      <c r="Q17" s="19"/>
    </row>
    <row r="18" spans="1:17" x14ac:dyDescent="0.25">
      <c r="A18" s="7" t="s">
        <v>25</v>
      </c>
      <c r="B18" s="5">
        <f t="shared" si="1"/>
        <v>821567334.22156429</v>
      </c>
      <c r="C18" s="15">
        <v>89640</v>
      </c>
      <c r="D18" s="5">
        <f>J3*C18</f>
        <v>643615200</v>
      </c>
      <c r="E18" s="21">
        <f>E12*1.05</f>
        <v>405.3</v>
      </c>
      <c r="F18" s="5">
        <f>($D$47*$D$48*$D$49)*G18*D3*F3</f>
        <v>46109055.020972118</v>
      </c>
      <c r="G18" s="17">
        <f>365/E18</f>
        <v>0.90056748087836169</v>
      </c>
      <c r="H18" s="5">
        <f>$D$3*(D52*10^6)*(G18)*F3</f>
        <v>131843079.20059215</v>
      </c>
      <c r="I18" s="18"/>
      <c r="J18" s="10"/>
      <c r="K18" s="2"/>
      <c r="L18" s="9"/>
      <c r="M18" s="9"/>
      <c r="N18" s="19"/>
      <c r="O18" s="19"/>
      <c r="P18" s="19"/>
      <c r="Q18" s="19"/>
    </row>
    <row r="19" spans="1:17" x14ac:dyDescent="0.25">
      <c r="A19" s="11"/>
      <c r="B19" s="10"/>
      <c r="C19" s="10"/>
      <c r="D19" s="10"/>
      <c r="E19" s="11"/>
      <c r="F19" s="10"/>
      <c r="G19" s="18"/>
      <c r="H19" s="10"/>
      <c r="I19" s="18"/>
      <c r="J19" s="10"/>
      <c r="K19" s="2"/>
      <c r="L19" s="9"/>
      <c r="M19" s="9"/>
      <c r="N19" s="19"/>
      <c r="O19" s="19"/>
      <c r="P19" s="19"/>
      <c r="Q19" s="19"/>
    </row>
    <row r="20" spans="1:17" x14ac:dyDescent="0.25">
      <c r="A20" s="33" t="s">
        <v>4</v>
      </c>
      <c r="B20" s="34" t="s">
        <v>46</v>
      </c>
      <c r="C20" s="33" t="s">
        <v>5</v>
      </c>
      <c r="D20" s="33"/>
      <c r="E20" s="33" t="s">
        <v>6</v>
      </c>
      <c r="F20" s="33"/>
      <c r="G20" s="33" t="s">
        <v>7</v>
      </c>
      <c r="H20" s="33"/>
      <c r="I20" s="62"/>
      <c r="J20" s="62"/>
      <c r="K20" s="2"/>
      <c r="L20" s="9"/>
      <c r="M20" s="9"/>
      <c r="N20" s="19"/>
      <c r="O20" s="19"/>
      <c r="P20" s="19"/>
      <c r="Q20" s="19"/>
    </row>
    <row r="21" spans="1:17" ht="78.75" x14ac:dyDescent="0.25">
      <c r="A21" s="33"/>
      <c r="B21" s="34"/>
      <c r="C21" s="13" t="s">
        <v>8</v>
      </c>
      <c r="D21" s="13" t="s">
        <v>35</v>
      </c>
      <c r="E21" s="14" t="s">
        <v>47</v>
      </c>
      <c r="F21" s="13" t="s">
        <v>32</v>
      </c>
      <c r="G21" s="13" t="s">
        <v>9</v>
      </c>
      <c r="H21" s="13" t="s">
        <v>27</v>
      </c>
      <c r="I21" s="9"/>
      <c r="J21" s="9"/>
      <c r="K21" s="2"/>
      <c r="L21" s="9"/>
      <c r="M21" s="9"/>
      <c r="N21" s="19"/>
      <c r="O21" s="19"/>
      <c r="P21" s="19"/>
      <c r="Q21" s="19"/>
    </row>
    <row r="22" spans="1:17" x14ac:dyDescent="0.25">
      <c r="A22" s="7" t="s">
        <v>10</v>
      </c>
      <c r="B22" s="5">
        <f t="shared" ref="B22:B24" si="2">D22+F22+H22</f>
        <v>822844224.94331062</v>
      </c>
      <c r="C22" s="15">
        <v>89640</v>
      </c>
      <c r="D22" s="5">
        <f>J4*C22</f>
        <v>643615200</v>
      </c>
      <c r="E22" s="21">
        <f>E16*1.05</f>
        <v>402.41250000000002</v>
      </c>
      <c r="F22" s="5">
        <f>($D$47*$D$48*$D$49)*G22*D4*F4</f>
        <v>46439909.297052145</v>
      </c>
      <c r="G22" s="17">
        <f>365/E22</f>
        <v>0.90702947845804982</v>
      </c>
      <c r="H22" s="5">
        <f>$D$4*(D52*10^6)*(G22)*F4</f>
        <v>132789115.64625849</v>
      </c>
      <c r="I22" s="18"/>
      <c r="J22" s="10"/>
      <c r="K22" s="2"/>
      <c r="L22" s="9"/>
      <c r="M22" s="9"/>
      <c r="N22" s="19"/>
      <c r="O22" s="19"/>
      <c r="P22" s="19"/>
      <c r="Q22" s="19"/>
    </row>
    <row r="23" spans="1:17" x14ac:dyDescent="0.25">
      <c r="A23" s="7" t="s">
        <v>24</v>
      </c>
      <c r="B23" s="5">
        <f t="shared" si="2"/>
        <v>820422211.0927254</v>
      </c>
      <c r="C23" s="15">
        <v>89640</v>
      </c>
      <c r="D23" s="5">
        <f>J4*C23</f>
        <v>643615200</v>
      </c>
      <c r="E23" s="21">
        <f>E17*1.05</f>
        <v>407.92500000000001</v>
      </c>
      <c r="F23" s="5">
        <f>($D$47*$D$48*$D$49)*G23*D4*F4</f>
        <v>45812342.955200091</v>
      </c>
      <c r="G23" s="17">
        <f>365/E23</f>
        <v>0.8947723233437519</v>
      </c>
      <c r="H23" s="5">
        <f>$D$4*(D52*10^6)*(G23)*F4</f>
        <v>130994668.13752528</v>
      </c>
      <c r="I23" s="18"/>
      <c r="J23" s="10"/>
      <c r="K23" s="2"/>
      <c r="L23" s="9"/>
      <c r="M23" s="9"/>
      <c r="N23" s="19"/>
      <c r="O23" s="19"/>
      <c r="P23" s="19"/>
      <c r="Q23" s="19"/>
    </row>
    <row r="24" spans="1:17" x14ac:dyDescent="0.25">
      <c r="A24" s="7" t="s">
        <v>25</v>
      </c>
      <c r="B24" s="5">
        <f t="shared" si="2"/>
        <v>813093423.06815636</v>
      </c>
      <c r="C24" s="15">
        <v>89640</v>
      </c>
      <c r="D24" s="5">
        <f>J4*C24</f>
        <v>643615200</v>
      </c>
      <c r="E24" s="21">
        <f>E18*1.05</f>
        <v>425.56500000000005</v>
      </c>
      <c r="F24" s="5">
        <f>($D$47*$D$48*$D$49)*G24*D4*F4</f>
        <v>43913385.734259158</v>
      </c>
      <c r="G24" s="17">
        <f>365/E24</f>
        <v>0.85768331512224916</v>
      </c>
      <c r="H24" s="5">
        <f>$D$4*(D52*10^6)*(G24)*F4</f>
        <v>125564837.33389728</v>
      </c>
      <c r="I24" s="18"/>
      <c r="J24" s="10"/>
      <c r="K24" s="2"/>
      <c r="L24" s="9"/>
      <c r="M24" s="9"/>
      <c r="N24" s="19"/>
      <c r="O24" s="19"/>
      <c r="P24" s="19"/>
      <c r="Q24" s="19"/>
    </row>
    <row r="25" spans="1:17" x14ac:dyDescent="0.25">
      <c r="A25" s="11"/>
      <c r="B25" s="10"/>
      <c r="C25" s="10"/>
      <c r="D25" s="10"/>
      <c r="E25" s="11"/>
      <c r="F25" s="10"/>
      <c r="G25" s="18"/>
      <c r="H25" s="10"/>
      <c r="I25" s="18"/>
      <c r="J25" s="10"/>
      <c r="K25" s="2"/>
      <c r="L25" s="9"/>
      <c r="M25" s="9"/>
      <c r="N25" s="19"/>
      <c r="O25" s="19"/>
      <c r="P25" s="19"/>
      <c r="Q25" s="19"/>
    </row>
    <row r="26" spans="1:17" x14ac:dyDescent="0.25">
      <c r="A26" s="33" t="s">
        <v>4</v>
      </c>
      <c r="B26" s="34" t="s">
        <v>48</v>
      </c>
      <c r="C26" s="33" t="s">
        <v>5</v>
      </c>
      <c r="D26" s="33"/>
      <c r="E26" s="33" t="s">
        <v>6</v>
      </c>
      <c r="F26" s="33"/>
      <c r="G26" s="33" t="s">
        <v>7</v>
      </c>
      <c r="H26" s="33"/>
      <c r="I26" s="62"/>
      <c r="J26" s="62"/>
      <c r="K26" s="2"/>
      <c r="L26" s="9"/>
      <c r="M26" s="9"/>
      <c r="N26" s="19"/>
      <c r="O26" s="19"/>
      <c r="P26" s="19"/>
      <c r="Q26" s="19"/>
    </row>
    <row r="27" spans="1:17" ht="78.75" x14ac:dyDescent="0.25">
      <c r="A27" s="33"/>
      <c r="B27" s="34"/>
      <c r="C27" s="13" t="s">
        <v>8</v>
      </c>
      <c r="D27" s="13" t="s">
        <v>37</v>
      </c>
      <c r="E27" s="14" t="s">
        <v>49</v>
      </c>
      <c r="F27" s="13" t="s">
        <v>32</v>
      </c>
      <c r="G27" s="13" t="s">
        <v>9</v>
      </c>
      <c r="H27" s="13" t="s">
        <v>27</v>
      </c>
      <c r="I27" s="9"/>
      <c r="J27" s="9"/>
      <c r="K27" s="2"/>
      <c r="L27" s="9"/>
      <c r="M27" s="9"/>
      <c r="N27" s="19"/>
      <c r="O27" s="19"/>
      <c r="P27" s="19"/>
      <c r="Q27" s="19"/>
    </row>
    <row r="28" spans="1:17" x14ac:dyDescent="0.25">
      <c r="A28" s="7" t="s">
        <v>10</v>
      </c>
      <c r="B28" s="5">
        <f>D28+F28+H28</f>
        <v>816102309.46981966</v>
      </c>
      <c r="C28" s="15">
        <v>89640</v>
      </c>
      <c r="D28" s="5">
        <f>J5*C28</f>
        <v>645408000</v>
      </c>
      <c r="E28" s="21">
        <f>E22*1.05</f>
        <v>422.53312500000004</v>
      </c>
      <c r="F28" s="5">
        <f>($D$47*$D$48*$D$49)*G28*D5*F5</f>
        <v>44228485.044811577</v>
      </c>
      <c r="G28" s="17">
        <f>365/E28</f>
        <v>0.86383759853147601</v>
      </c>
      <c r="H28" s="5">
        <f>$D$5*(D52*10^6)*(G28)*F5</f>
        <v>126465824.42500809</v>
      </c>
      <c r="I28" s="18"/>
      <c r="J28" s="10"/>
      <c r="K28" s="2"/>
      <c r="L28" s="9"/>
      <c r="M28" s="9"/>
      <c r="N28" s="19"/>
      <c r="O28" s="19"/>
      <c r="P28" s="19"/>
      <c r="Q28" s="19"/>
    </row>
    <row r="29" spans="1:17" x14ac:dyDescent="0.25">
      <c r="A29" s="7" t="s">
        <v>24</v>
      </c>
      <c r="B29" s="5">
        <f t="shared" ref="B29:B30" si="3">D29+F29+H29</f>
        <v>813795629.61211944</v>
      </c>
      <c r="C29" s="15">
        <v>89640</v>
      </c>
      <c r="D29" s="5">
        <f>J5*C29</f>
        <v>645408000</v>
      </c>
      <c r="E29" s="21">
        <f>E23*1.05</f>
        <v>428.32125000000002</v>
      </c>
      <c r="F29" s="5">
        <f>($D$47*$D$48*$D$49)*G29*D5*F5</f>
        <v>43630802.814476281</v>
      </c>
      <c r="G29" s="17">
        <f>365/E29</f>
        <v>0.8521641174702399</v>
      </c>
      <c r="H29" s="5">
        <f>$D$5*(D52*10^6)*(G29)*F5</f>
        <v>124756826.79764313</v>
      </c>
      <c r="I29" s="18"/>
      <c r="J29" s="10"/>
      <c r="K29" s="2"/>
      <c r="L29" s="9"/>
      <c r="M29" s="9"/>
      <c r="N29" s="19"/>
      <c r="O29" s="19"/>
      <c r="P29" s="19"/>
      <c r="Q29" s="19"/>
    </row>
    <row r="30" spans="1:17" x14ac:dyDescent="0.25">
      <c r="A30" s="7" t="s">
        <v>25</v>
      </c>
      <c r="B30" s="5">
        <f t="shared" si="3"/>
        <v>806815831.49348235</v>
      </c>
      <c r="C30" s="15">
        <v>89640</v>
      </c>
      <c r="D30" s="5">
        <f>J5*C30</f>
        <v>645408000</v>
      </c>
      <c r="E30" s="21">
        <f>E24*1.05</f>
        <v>446.84325000000007</v>
      </c>
      <c r="F30" s="5">
        <f>($D$47*$D$48*$D$49)*G30*D5*F5</f>
        <v>41822272.127865866</v>
      </c>
      <c r="G30" s="17">
        <f>365/E30</f>
        <v>0.81684125249738015</v>
      </c>
      <c r="H30" s="5">
        <f>$D$5*(D52*10^6)*(G30)*F5</f>
        <v>119585559.36561646</v>
      </c>
      <c r="I30" s="18"/>
      <c r="J30" s="10"/>
      <c r="K30" s="2"/>
      <c r="L30" s="9"/>
      <c r="M30" s="9"/>
      <c r="N30" s="19"/>
      <c r="O30" s="19"/>
      <c r="P30" s="19"/>
      <c r="Q30" s="19"/>
    </row>
    <row r="31" spans="1:17" x14ac:dyDescent="0.25">
      <c r="A31" s="11"/>
      <c r="B31" s="10"/>
      <c r="C31" s="10"/>
      <c r="D31" s="10"/>
      <c r="E31" s="22"/>
      <c r="F31" s="10"/>
      <c r="G31" s="18"/>
      <c r="H31" s="10"/>
      <c r="I31" s="10"/>
      <c r="J31" s="10"/>
      <c r="K31" s="2"/>
      <c r="L31" s="9"/>
      <c r="M31" s="9"/>
      <c r="N31" s="19"/>
      <c r="O31" s="19"/>
      <c r="P31" s="19"/>
      <c r="Q31" s="19"/>
    </row>
    <row r="32" spans="1:17" x14ac:dyDescent="0.25">
      <c r="A32" s="33" t="s">
        <v>4</v>
      </c>
      <c r="B32" s="34" t="s">
        <v>50</v>
      </c>
      <c r="C32" s="33" t="s">
        <v>5</v>
      </c>
      <c r="D32" s="33"/>
      <c r="E32" s="33" t="s">
        <v>6</v>
      </c>
      <c r="F32" s="33"/>
      <c r="G32" s="33" t="s">
        <v>7</v>
      </c>
      <c r="H32" s="33"/>
      <c r="I32" s="62"/>
      <c r="J32" s="62"/>
      <c r="K32" s="2"/>
      <c r="L32" s="9"/>
      <c r="M32" s="9"/>
      <c r="N32" s="19"/>
      <c r="O32" s="19"/>
      <c r="P32" s="19"/>
      <c r="Q32" s="19"/>
    </row>
    <row r="33" spans="1:21" ht="78.75" x14ac:dyDescent="0.25">
      <c r="A33" s="33"/>
      <c r="B33" s="34"/>
      <c r="C33" s="13" t="s">
        <v>8</v>
      </c>
      <c r="D33" s="13" t="s">
        <v>37</v>
      </c>
      <c r="E33" s="14" t="s">
        <v>51</v>
      </c>
      <c r="F33" s="13" t="s">
        <v>32</v>
      </c>
      <c r="G33" s="13" t="s">
        <v>9</v>
      </c>
      <c r="H33" s="13" t="s">
        <v>27</v>
      </c>
      <c r="I33" s="9"/>
      <c r="J33" s="9"/>
      <c r="K33" s="2"/>
      <c r="L33" s="9"/>
      <c r="M33" s="9"/>
      <c r="N33" s="19"/>
      <c r="O33" s="19"/>
      <c r="P33" s="19"/>
      <c r="Q33" s="19"/>
    </row>
    <row r="34" spans="1:21" x14ac:dyDescent="0.25">
      <c r="A34" s="7" t="s">
        <v>10</v>
      </c>
      <c r="B34" s="5">
        <f t="shared" ref="B34:B36" si="4">D34+F34+H34</f>
        <v>806181209.01887596</v>
      </c>
      <c r="C34" s="15">
        <v>89640</v>
      </c>
      <c r="D34" s="5">
        <f>J6*C34</f>
        <v>643615200</v>
      </c>
      <c r="E34" s="21">
        <f>E28*1.05</f>
        <v>443.65978125000004</v>
      </c>
      <c r="F34" s="5">
        <f>($D$47*$D$48*$D$49)*G34*D6*F6</f>
        <v>42122366.709344357</v>
      </c>
      <c r="G34" s="17">
        <f t="shared" ref="G34:G36" si="5">365/E34</f>
        <v>0.82270247479188197</v>
      </c>
      <c r="H34" s="5">
        <f>$D$6*(D52*10^6)*(G34)*F6</f>
        <v>120443642.30953152</v>
      </c>
      <c r="I34" s="9"/>
      <c r="J34" s="10"/>
      <c r="K34" s="2"/>
      <c r="L34" s="9"/>
      <c r="M34" s="9"/>
      <c r="N34" s="19"/>
      <c r="O34" s="19"/>
      <c r="P34" s="19"/>
      <c r="Q34" s="19"/>
    </row>
    <row r="35" spans="1:21" x14ac:dyDescent="0.25">
      <c r="A35" s="7" t="s">
        <v>24</v>
      </c>
      <c r="B35" s="5">
        <f t="shared" si="4"/>
        <v>803984371.05916131</v>
      </c>
      <c r="C35" s="15">
        <v>89640</v>
      </c>
      <c r="D35" s="5">
        <f>J6*C35</f>
        <v>643615200</v>
      </c>
      <c r="E35" s="21">
        <f>E29*1.05</f>
        <v>449.73731250000003</v>
      </c>
      <c r="F35" s="5">
        <f>($D$47*$D$48*$D$49)*G35*D6*F6</f>
        <v>41553145.537596457</v>
      </c>
      <c r="G35" s="17">
        <f t="shared" si="5"/>
        <v>0.81158487378118083</v>
      </c>
      <c r="H35" s="5">
        <f>$D$6*(D52*10^6)*(G35)*F6</f>
        <v>118816025.52156487</v>
      </c>
      <c r="I35" s="18"/>
      <c r="J35" s="10"/>
      <c r="K35" s="2"/>
      <c r="L35" s="9"/>
      <c r="M35" s="9"/>
      <c r="N35" s="19"/>
      <c r="O35" s="19"/>
      <c r="P35" s="19"/>
      <c r="Q35" s="19"/>
    </row>
    <row r="36" spans="1:21" x14ac:dyDescent="0.25">
      <c r="A36" s="7" t="s">
        <v>25</v>
      </c>
      <c r="B36" s="5">
        <f t="shared" si="4"/>
        <v>797336944.27950692</v>
      </c>
      <c r="C36" s="15">
        <v>89640</v>
      </c>
      <c r="D36" s="5">
        <f>J6*C36</f>
        <v>643615200</v>
      </c>
      <c r="E36" s="21">
        <f>E30*1.05</f>
        <v>469.1854125000001</v>
      </c>
      <c r="F36" s="5">
        <f>($D$47*$D$48*$D$49)*G36*D6*F6</f>
        <v>39830735.359872244</v>
      </c>
      <c r="G36" s="17">
        <f t="shared" si="5"/>
        <v>0.77794404999750477</v>
      </c>
      <c r="H36" s="5">
        <f>$D$6*(D52*10^6)*(G36)*F6</f>
        <v>113891008.9196347</v>
      </c>
      <c r="I36" s="18"/>
      <c r="J36" s="10"/>
      <c r="K36" s="2"/>
      <c r="L36" s="9"/>
      <c r="M36" s="9"/>
      <c r="N36" s="19"/>
      <c r="O36" s="19"/>
      <c r="P36" s="19"/>
      <c r="Q36" s="19"/>
    </row>
    <row r="37" spans="1:21" ht="16.5" thickBot="1" x14ac:dyDescent="0.3">
      <c r="A37" s="11"/>
      <c r="B37" s="10"/>
      <c r="C37" s="10"/>
      <c r="D37" s="10"/>
      <c r="E37" s="11"/>
      <c r="F37" s="10"/>
      <c r="G37" s="18"/>
      <c r="H37" s="10"/>
      <c r="I37" s="18"/>
      <c r="J37" s="10"/>
      <c r="K37" s="2"/>
      <c r="M37" s="9"/>
      <c r="N37" s="9"/>
      <c r="O37" s="9"/>
      <c r="P37" s="9"/>
      <c r="R37" s="11"/>
      <c r="S37" s="12"/>
      <c r="T37" s="11"/>
      <c r="U37" s="11"/>
    </row>
    <row r="38" spans="1:21" x14ac:dyDescent="0.25">
      <c r="A38" s="35" t="s">
        <v>38</v>
      </c>
      <c r="B38" s="36"/>
      <c r="C38" s="37"/>
      <c r="E38" s="44" t="s">
        <v>40</v>
      </c>
      <c r="F38" s="45"/>
      <c r="H38" s="50" t="s">
        <v>53</v>
      </c>
      <c r="I38" s="51"/>
      <c r="J38" s="52"/>
      <c r="K38" s="9"/>
      <c r="M38" s="9"/>
      <c r="N38" s="9"/>
      <c r="O38" s="9"/>
      <c r="P38" s="9"/>
      <c r="R38" s="11"/>
      <c r="S38" s="12"/>
      <c r="T38" s="11"/>
      <c r="U38" s="11"/>
    </row>
    <row r="39" spans="1:21" ht="27" customHeight="1" thickBot="1" x14ac:dyDescent="0.3">
      <c r="A39" s="38"/>
      <c r="B39" s="39"/>
      <c r="C39" s="40"/>
      <c r="E39" s="46"/>
      <c r="F39" s="47"/>
      <c r="H39" s="53"/>
      <c r="I39" s="54"/>
      <c r="J39" s="55"/>
      <c r="K39" s="9"/>
      <c r="M39" s="9"/>
      <c r="N39" s="9"/>
      <c r="O39" s="9"/>
      <c r="P39" s="9"/>
      <c r="R39" s="11"/>
      <c r="S39" s="12"/>
      <c r="T39" s="11"/>
      <c r="U39" s="11"/>
    </row>
    <row r="40" spans="1:21" x14ac:dyDescent="0.25">
      <c r="A40" s="38"/>
      <c r="B40" s="39"/>
      <c r="C40" s="40"/>
      <c r="E40" s="46"/>
      <c r="F40" s="47"/>
      <c r="H40" s="23" t="s">
        <v>10</v>
      </c>
      <c r="I40" s="56">
        <f>B10+B16+B22+B28</f>
        <v>3069043010.6036062</v>
      </c>
      <c r="J40" s="57"/>
      <c r="K40" s="10"/>
      <c r="L40" s="24"/>
      <c r="M40" s="9"/>
      <c r="R40" s="11"/>
      <c r="S40" s="12"/>
      <c r="T40" s="11"/>
      <c r="U40" s="11"/>
    </row>
    <row r="41" spans="1:21" x14ac:dyDescent="0.25">
      <c r="A41" s="38"/>
      <c r="B41" s="39"/>
      <c r="C41" s="40"/>
      <c r="E41" s="46"/>
      <c r="F41" s="47"/>
      <c r="H41" s="25" t="s">
        <v>24</v>
      </c>
      <c r="I41" s="58">
        <f>B11+B17+B23+B29</f>
        <v>3059100932.0819359</v>
      </c>
      <c r="J41" s="59"/>
      <c r="K41" s="11"/>
      <c r="L41" s="24"/>
      <c r="M41" s="9"/>
      <c r="R41" s="11"/>
      <c r="S41" s="12"/>
      <c r="T41" s="11"/>
      <c r="U41" s="11"/>
    </row>
    <row r="42" spans="1:21" ht="16.5" thickBot="1" x14ac:dyDescent="0.3">
      <c r="A42" s="41"/>
      <c r="B42" s="42"/>
      <c r="C42" s="43"/>
      <c r="E42" s="48"/>
      <c r="F42" s="49"/>
      <c r="H42" s="26" t="s">
        <v>25</v>
      </c>
      <c r="I42" s="60">
        <f>B12+B18+B24+B30</f>
        <v>3029017129.7158451</v>
      </c>
      <c r="J42" s="61"/>
      <c r="K42" s="11"/>
      <c r="M42" s="9"/>
      <c r="N42" s="9"/>
      <c r="O42" s="9"/>
      <c r="P42" s="9"/>
      <c r="R42" s="11"/>
      <c r="S42" s="12"/>
      <c r="T42" s="11"/>
      <c r="U42" s="11"/>
    </row>
    <row r="43" spans="1:21" x14ac:dyDescent="0.25">
      <c r="A43" s="11"/>
      <c r="B43" s="10"/>
      <c r="C43" s="10"/>
      <c r="D43" s="10"/>
      <c r="E43" s="11"/>
      <c r="F43" s="10"/>
      <c r="G43" s="18"/>
      <c r="K43" s="11"/>
      <c r="M43" s="9"/>
      <c r="N43" s="9"/>
      <c r="O43" s="9"/>
      <c r="P43" s="9"/>
      <c r="R43" s="11"/>
      <c r="S43" s="12"/>
      <c r="T43" s="11"/>
      <c r="U43" s="11"/>
    </row>
    <row r="44" spans="1:21" x14ac:dyDescent="0.25">
      <c r="C44" s="9"/>
      <c r="D44" s="9"/>
      <c r="K44" s="2"/>
      <c r="M44" s="9"/>
      <c r="N44" s="9"/>
      <c r="O44" s="9"/>
      <c r="P44" s="9"/>
      <c r="R44" s="11"/>
      <c r="S44" s="12"/>
      <c r="T44" s="11"/>
      <c r="U44" s="11"/>
    </row>
    <row r="45" spans="1:21" x14ac:dyDescent="0.25">
      <c r="A45" s="1" t="s">
        <v>11</v>
      </c>
      <c r="C45" s="9"/>
      <c r="D45" s="9"/>
      <c r="K45" s="2"/>
      <c r="M45" s="9"/>
      <c r="N45" s="9"/>
      <c r="O45" s="9"/>
      <c r="P45" s="9"/>
      <c r="R45" s="11"/>
      <c r="S45" s="12"/>
      <c r="T45" s="11"/>
      <c r="U45" s="11"/>
    </row>
    <row r="46" spans="1:21" x14ac:dyDescent="0.25">
      <c r="A46" s="2" t="s">
        <v>12</v>
      </c>
      <c r="B46" s="2"/>
      <c r="C46" s="2"/>
      <c r="D46" s="2"/>
      <c r="J46" s="2"/>
      <c r="K46" s="2"/>
      <c r="M46" s="9"/>
      <c r="N46" s="9"/>
      <c r="O46" s="9"/>
      <c r="P46" s="9"/>
    </row>
    <row r="47" spans="1:21" x14ac:dyDescent="0.25">
      <c r="A47" s="2"/>
      <c r="B47" s="2" t="s">
        <v>14</v>
      </c>
      <c r="C47" s="2"/>
      <c r="D47" s="27">
        <v>6.4</v>
      </c>
      <c r="J47" s="2"/>
      <c r="K47" s="2"/>
      <c r="M47" s="9"/>
      <c r="N47" s="9"/>
      <c r="O47" s="9"/>
      <c r="P47" s="9"/>
    </row>
    <row r="48" spans="1:21" x14ac:dyDescent="0.25">
      <c r="A48" s="2"/>
      <c r="B48" s="2" t="s">
        <v>15</v>
      </c>
      <c r="C48" s="2"/>
      <c r="D48" s="2">
        <v>100000</v>
      </c>
      <c r="E48" s="2"/>
      <c r="J48" s="2"/>
      <c r="K48" s="2"/>
      <c r="M48" s="2"/>
      <c r="N48" s="2"/>
      <c r="O48" s="2"/>
    </row>
    <row r="49" spans="1:15" x14ac:dyDescent="0.25">
      <c r="A49" s="2"/>
      <c r="B49" s="2" t="s">
        <v>16</v>
      </c>
      <c r="C49" s="2"/>
      <c r="D49" s="2">
        <v>4</v>
      </c>
      <c r="E49" s="28"/>
      <c r="J49" s="2"/>
      <c r="K49" s="2"/>
      <c r="M49" s="2"/>
      <c r="N49" s="2"/>
      <c r="O49" s="2"/>
    </row>
    <row r="50" spans="1:15" x14ac:dyDescent="0.25">
      <c r="A50" s="2"/>
      <c r="B50" s="29"/>
      <c r="C50" s="28"/>
      <c r="D50" s="28"/>
      <c r="E50" s="2"/>
      <c r="J50" s="2"/>
      <c r="K50" s="2"/>
      <c r="M50" s="2"/>
      <c r="N50" s="2"/>
      <c r="O50" s="2"/>
    </row>
    <row r="51" spans="1:15" x14ac:dyDescent="0.25">
      <c r="A51" s="2" t="s">
        <v>13</v>
      </c>
      <c r="B51" s="2"/>
      <c r="C51" s="2"/>
      <c r="D51" s="2"/>
      <c r="E51" s="2"/>
      <c r="J51" s="2"/>
      <c r="K51" s="2"/>
      <c r="M51" s="2"/>
      <c r="N51" s="2"/>
      <c r="O51" s="2"/>
    </row>
    <row r="52" spans="1:15" x14ac:dyDescent="0.25">
      <c r="A52" s="2"/>
      <c r="B52" s="2" t="s">
        <v>18</v>
      </c>
      <c r="C52" s="2"/>
      <c r="D52" s="30">
        <v>7.32</v>
      </c>
      <c r="E52" s="30"/>
      <c r="J52" s="2"/>
      <c r="K52" s="2"/>
      <c r="M52" s="2"/>
      <c r="N52" s="2"/>
      <c r="O52" s="2"/>
    </row>
    <row r="53" spans="1:15" x14ac:dyDescent="0.25">
      <c r="A53" s="2"/>
      <c r="B53" s="29"/>
      <c r="C53" s="28"/>
      <c r="D53" s="28"/>
      <c r="E53" s="28"/>
      <c r="J53" s="2"/>
      <c r="K53" s="2"/>
      <c r="M53" s="2"/>
      <c r="N53" s="2"/>
      <c r="O53" s="2"/>
    </row>
    <row r="54" spans="1:15" x14ac:dyDescent="0.25">
      <c r="A54" s="2" t="s">
        <v>17</v>
      </c>
      <c r="B54" s="2"/>
      <c r="C54" s="2"/>
      <c r="D54" s="2"/>
      <c r="E54" s="28"/>
      <c r="J54" s="2"/>
      <c r="K54" s="2"/>
      <c r="M54" s="2"/>
      <c r="N54" s="2"/>
      <c r="O54" s="2"/>
    </row>
    <row r="55" spans="1:15" ht="28.15" customHeight="1" x14ac:dyDescent="0.25">
      <c r="A55" s="2"/>
      <c r="B55" s="32" t="s">
        <v>26</v>
      </c>
      <c r="C55" s="32"/>
      <c r="D55" s="31">
        <v>0.11</v>
      </c>
      <c r="E55" s="28"/>
      <c r="J55" s="2"/>
      <c r="K55" s="2"/>
      <c r="M55" s="2"/>
      <c r="N55" s="2"/>
      <c r="O55" s="2"/>
    </row>
    <row r="56" spans="1:15" x14ac:dyDescent="0.25">
      <c r="A56" s="2"/>
      <c r="B56" s="2"/>
      <c r="C56" s="2"/>
      <c r="D56" s="2"/>
      <c r="E56" s="28"/>
      <c r="J56" s="2"/>
      <c r="K56" s="2"/>
      <c r="M56" s="2"/>
      <c r="N56" s="2"/>
      <c r="O56" s="2"/>
    </row>
    <row r="57" spans="1:15" x14ac:dyDescent="0.25">
      <c r="A57" s="1" t="s">
        <v>19</v>
      </c>
      <c r="B57" s="2"/>
      <c r="C57" s="2"/>
      <c r="D57" s="2"/>
      <c r="E57" s="2"/>
      <c r="J57" s="2"/>
      <c r="K57" s="2"/>
      <c r="M57" s="2"/>
      <c r="N57" s="2"/>
      <c r="O57" s="2"/>
    </row>
    <row r="58" spans="1:15" ht="25.5" customHeight="1" x14ac:dyDescent="0.25">
      <c r="A58" s="1" t="s">
        <v>20</v>
      </c>
      <c r="B58" s="2"/>
      <c r="C58" s="2"/>
      <c r="D58" s="2"/>
      <c r="E58" s="2"/>
      <c r="J58" s="2"/>
      <c r="K58" s="2"/>
      <c r="L58" s="2"/>
      <c r="M58" s="2"/>
      <c r="N58" s="2"/>
      <c r="O58" s="2"/>
    </row>
    <row r="59" spans="1:15" x14ac:dyDescent="0.25">
      <c r="A59" s="1" t="s">
        <v>21</v>
      </c>
      <c r="B59" s="2"/>
      <c r="C59" s="2"/>
      <c r="D59" s="2"/>
      <c r="E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J60" s="2"/>
      <c r="K60" s="2"/>
      <c r="L60" s="2"/>
      <c r="M60" s="2"/>
      <c r="N60" s="2"/>
      <c r="O60" s="2"/>
    </row>
    <row r="61" spans="1:15" x14ac:dyDescent="0.25">
      <c r="A61" s="2" t="s">
        <v>22</v>
      </c>
      <c r="B61" s="2"/>
      <c r="C61" s="2"/>
      <c r="D61" s="2"/>
      <c r="E61" s="2"/>
      <c r="J61" s="2"/>
      <c r="K61" s="2"/>
      <c r="L61" s="2"/>
      <c r="M61" s="2"/>
      <c r="N61" s="2"/>
      <c r="O61" s="2"/>
    </row>
    <row r="62" spans="1:15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</sheetData>
  <mergeCells count="39">
    <mergeCell ref="L2:Q8"/>
    <mergeCell ref="A8:A9"/>
    <mergeCell ref="B8:B9"/>
    <mergeCell ref="C8:D8"/>
    <mergeCell ref="E8:F8"/>
    <mergeCell ref="G8:H8"/>
    <mergeCell ref="I8:J8"/>
    <mergeCell ref="L9:Q9"/>
    <mergeCell ref="A14:A15"/>
    <mergeCell ref="B14:B15"/>
    <mergeCell ref="C14:D14"/>
    <mergeCell ref="E14:F14"/>
    <mergeCell ref="G14:H14"/>
    <mergeCell ref="H38:J39"/>
    <mergeCell ref="I40:J40"/>
    <mergeCell ref="I41:J41"/>
    <mergeCell ref="I42:J42"/>
    <mergeCell ref="I14:J14"/>
    <mergeCell ref="G32:H32"/>
    <mergeCell ref="I32:J32"/>
    <mergeCell ref="I20:J20"/>
    <mergeCell ref="G26:H26"/>
    <mergeCell ref="I26:J26"/>
    <mergeCell ref="G20:H20"/>
    <mergeCell ref="B55:C55"/>
    <mergeCell ref="A20:A21"/>
    <mergeCell ref="B20:B21"/>
    <mergeCell ref="C20:D20"/>
    <mergeCell ref="E20:F20"/>
    <mergeCell ref="A32:A33"/>
    <mergeCell ref="B32:B33"/>
    <mergeCell ref="C32:D32"/>
    <mergeCell ref="E32:F32"/>
    <mergeCell ref="A38:C42"/>
    <mergeCell ref="E38:F42"/>
    <mergeCell ref="A26:A27"/>
    <mergeCell ref="B26:B27"/>
    <mergeCell ref="C26:D26"/>
    <mergeCell ref="E26:F26"/>
  </mergeCells>
  <printOptions horizontalCentered="1"/>
  <pageMargins left="0" right="0" top="0.78740157480314965" bottom="0.19685039370078741" header="0.31496062992125984" footer="0.31496062992125984"/>
  <pageSetup paperSize="9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аренда 20 ед УЭВН на 25-29гг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Кудайбергенов Динмухаммед</dc:creator>
  <cp:lastModifiedBy>Мауленбаева Асыл</cp:lastModifiedBy>
  <cp:lastPrinted>2024-10-05T10:11:50Z</cp:lastPrinted>
  <dcterms:created xsi:type="dcterms:W3CDTF">2018-11-07T06:22:04Z</dcterms:created>
  <dcterms:modified xsi:type="dcterms:W3CDTF">2025-01-31T10:01:05Z</dcterms:modified>
</cp:coreProperties>
</file>